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ttp://dfin.vmr.gov.ua/Documents/Відділ доходів бюджету/Серветник Максим Миколайович/Аналізи/Щомісячні/Аналіз 2023 рік/сайт/"/>
    </mc:Choice>
  </mc:AlternateContent>
  <bookViews>
    <workbookView xWindow="0" yWindow="0" windowWidth="28800" windowHeight="11715"/>
  </bookViews>
  <sheets>
    <sheet name="2023" sheetId="22" r:id="rId1"/>
  </sheets>
  <definedNames>
    <definedName name="_xlnm.Print_Titles" localSheetId="0">'2023'!$3:$5</definedName>
    <definedName name="_xlnm.Print_Area" localSheetId="0">'2023'!$A$1:$N$100</definedName>
  </definedNames>
  <calcPr calcId="152511"/>
</workbook>
</file>

<file path=xl/calcChain.xml><?xml version="1.0" encoding="utf-8"?>
<calcChain xmlns="http://schemas.openxmlformats.org/spreadsheetml/2006/main">
  <c r="L9" i="22" l="1"/>
  <c r="H9" i="22"/>
  <c r="G9" i="22"/>
  <c r="D9" i="22"/>
  <c r="E9" i="22"/>
  <c r="F18" i="22"/>
  <c r="K18" i="22" s="1"/>
  <c r="F19" i="22"/>
  <c r="K19" i="22" s="1"/>
  <c r="E62" i="22" l="1"/>
  <c r="M18" i="22"/>
  <c r="M19" i="22"/>
  <c r="I18" i="22"/>
  <c r="J18" i="22"/>
  <c r="I19" i="22"/>
  <c r="J19" i="22"/>
  <c r="E17" i="22"/>
  <c r="D17" i="22"/>
  <c r="H17" i="22"/>
  <c r="G17" i="22"/>
  <c r="E34" i="22"/>
  <c r="D34" i="22"/>
  <c r="L85" i="22"/>
  <c r="L84" i="22" s="1"/>
  <c r="L73" i="22"/>
  <c r="L67" i="22"/>
  <c r="L79" i="22" s="1"/>
  <c r="L52" i="22"/>
  <c r="L63" i="22" s="1"/>
  <c r="L34" i="22"/>
  <c r="L20" i="22"/>
  <c r="L14" i="22"/>
  <c r="Q7" i="22"/>
  <c r="R7" i="22"/>
  <c r="L47" i="22" l="1"/>
  <c r="L90" i="22" s="1"/>
  <c r="L88" i="22"/>
  <c r="G60" i="22" l="1"/>
  <c r="L62" i="22"/>
  <c r="L94" i="22" s="1"/>
  <c r="H62" i="22"/>
  <c r="G62" i="22"/>
  <c r="D62" i="22"/>
  <c r="A49" i="22"/>
  <c r="F21" i="22" l="1"/>
  <c r="K21" i="22" s="1"/>
  <c r="F10" i="22"/>
  <c r="K10" i="22" s="1"/>
  <c r="J10" i="22" l="1"/>
  <c r="I10" i="22"/>
  <c r="F33" i="22" l="1"/>
  <c r="M10" i="22"/>
  <c r="K33" i="22" l="1"/>
  <c r="M33" i="22"/>
  <c r="N33" i="22"/>
  <c r="I33" i="22"/>
  <c r="J33" i="22"/>
  <c r="F9" i="22"/>
  <c r="K9" i="22" s="1"/>
  <c r="L60" i="22" l="1"/>
  <c r="L95" i="22"/>
  <c r="L93" i="22" s="1"/>
  <c r="L61" i="22" l="1"/>
  <c r="L58" i="22" s="1"/>
  <c r="L92" i="22" s="1"/>
  <c r="L97" i="22" s="1"/>
  <c r="L65" i="22" l="1"/>
  <c r="H20" i="22"/>
  <c r="G20" i="22"/>
  <c r="H85" i="22"/>
  <c r="H84" i="22" s="1"/>
  <c r="G85" i="22"/>
  <c r="G84" i="22" s="1"/>
  <c r="E85" i="22"/>
  <c r="E84" i="22" s="1"/>
  <c r="H60" i="22"/>
  <c r="E60" i="22"/>
  <c r="H52" i="22"/>
  <c r="H63" i="22" s="1"/>
  <c r="G52" i="22"/>
  <c r="G63" i="22" s="1"/>
  <c r="E52" i="22"/>
  <c r="E20" i="22"/>
  <c r="E14" i="22"/>
  <c r="E63" i="22" l="1"/>
  <c r="E47" i="22"/>
  <c r="F52" i="22"/>
  <c r="K52" i="22" s="1"/>
  <c r="G94" i="22"/>
  <c r="H94" i="22"/>
  <c r="D52" i="22" l="1"/>
  <c r="D63" i="22" s="1"/>
  <c r="E61" i="22" l="1"/>
  <c r="E58" i="22" s="1"/>
  <c r="E65" i="22" s="1"/>
  <c r="D20" i="22"/>
  <c r="H61" i="22" l="1"/>
  <c r="H58" i="22" s="1"/>
  <c r="H92" i="22" s="1"/>
  <c r="H95" i="22"/>
  <c r="H93" i="22" s="1"/>
  <c r="G61" i="22"/>
  <c r="G58" i="22" s="1"/>
  <c r="G92" i="22" s="1"/>
  <c r="G95" i="22"/>
  <c r="G93" i="22" s="1"/>
  <c r="P88" i="22" l="1"/>
  <c r="O20" i="22"/>
  <c r="O15" i="22"/>
  <c r="D85" i="22" l="1"/>
  <c r="D84" i="22" s="1"/>
  <c r="F82" i="22"/>
  <c r="K82" i="22" s="1"/>
  <c r="F78" i="22"/>
  <c r="K78" i="22" s="1"/>
  <c r="F77" i="22"/>
  <c r="K77" i="22" s="1"/>
  <c r="F76" i="22"/>
  <c r="F75" i="22"/>
  <c r="F74" i="22"/>
  <c r="H73" i="22"/>
  <c r="G73" i="22"/>
  <c r="F73" i="22" s="1"/>
  <c r="D73" i="22"/>
  <c r="F72" i="22"/>
  <c r="F71" i="22"/>
  <c r="K71" i="22" s="1"/>
  <c r="F70" i="22"/>
  <c r="K70" i="22" s="1"/>
  <c r="A71" i="22"/>
  <c r="A72" i="22" s="1"/>
  <c r="A73" i="22" s="1"/>
  <c r="F69" i="22"/>
  <c r="N69" i="22" s="1"/>
  <c r="F68" i="22"/>
  <c r="K68" i="22" s="1"/>
  <c r="H67" i="22"/>
  <c r="H79" i="22" s="1"/>
  <c r="G67" i="22"/>
  <c r="G79" i="22" s="1"/>
  <c r="D67" i="22"/>
  <c r="D79" i="22" s="1"/>
  <c r="F60" i="22"/>
  <c r="D60" i="22"/>
  <c r="F55" i="22"/>
  <c r="K55" i="22" s="1"/>
  <c r="F54" i="22"/>
  <c r="K54" i="22" s="1"/>
  <c r="F53" i="22"/>
  <c r="K53" i="22" s="1"/>
  <c r="P52" i="22"/>
  <c r="F51" i="22"/>
  <c r="F50" i="22"/>
  <c r="K50" i="22" s="1"/>
  <c r="F49" i="22"/>
  <c r="F48" i="22"/>
  <c r="A50" i="22"/>
  <c r="A51" i="22" s="1"/>
  <c r="F46" i="22"/>
  <c r="K46" i="22" s="1"/>
  <c r="F45" i="22"/>
  <c r="K45" i="22" s="1"/>
  <c r="F44" i="22"/>
  <c r="K44" i="22" s="1"/>
  <c r="F43" i="22"/>
  <c r="K43" i="22" s="1"/>
  <c r="F42" i="22"/>
  <c r="K42" i="22" s="1"/>
  <c r="F41" i="22"/>
  <c r="F40" i="22"/>
  <c r="K40" i="22" s="1"/>
  <c r="A40" i="22"/>
  <c r="A41" i="22" s="1"/>
  <c r="A42" i="22" s="1"/>
  <c r="A43" i="22" s="1"/>
  <c r="A44" i="22" s="1"/>
  <c r="A45" i="22" s="1"/>
  <c r="A46" i="22" s="1"/>
  <c r="F39" i="22"/>
  <c r="K39" i="22" s="1"/>
  <c r="F38" i="22"/>
  <c r="K38" i="22" s="1"/>
  <c r="F37" i="22"/>
  <c r="K37" i="22" s="1"/>
  <c r="F36" i="22"/>
  <c r="K36" i="22" s="1"/>
  <c r="F35" i="22"/>
  <c r="K35" i="22" s="1"/>
  <c r="H34" i="22"/>
  <c r="G34" i="22"/>
  <c r="F34" i="22" s="1"/>
  <c r="K34" i="22" s="1"/>
  <c r="F32" i="22"/>
  <c r="K32" i="22" s="1"/>
  <c r="F31" i="22"/>
  <c r="K31" i="22" s="1"/>
  <c r="F30" i="22"/>
  <c r="K30" i="22" s="1"/>
  <c r="F29" i="22"/>
  <c r="F28" i="22"/>
  <c r="F27" i="22"/>
  <c r="K27" i="22" s="1"/>
  <c r="F26" i="22"/>
  <c r="A27" i="22"/>
  <c r="A28" i="22" s="1"/>
  <c r="A29" i="22" s="1"/>
  <c r="A30" i="22" s="1"/>
  <c r="A31" i="22" s="1"/>
  <c r="A32" i="22" s="1"/>
  <c r="A34" i="22" s="1"/>
  <c r="F25" i="22"/>
  <c r="K25" i="22" s="1"/>
  <c r="F24" i="22"/>
  <c r="K24" i="22" s="1"/>
  <c r="F23" i="22"/>
  <c r="K23" i="22" s="1"/>
  <c r="F22" i="22"/>
  <c r="K22" i="22" s="1"/>
  <c r="F20" i="22"/>
  <c r="K20" i="22" s="1"/>
  <c r="F17" i="22"/>
  <c r="K17" i="22" s="1"/>
  <c r="F16" i="22"/>
  <c r="K16" i="22" s="1"/>
  <c r="F15" i="22"/>
  <c r="K15" i="22" s="1"/>
  <c r="H14" i="22"/>
  <c r="H47" i="22" s="1"/>
  <c r="G14" i="22"/>
  <c r="G47" i="22" s="1"/>
  <c r="F47" i="22" s="1"/>
  <c r="D14" i="22"/>
  <c r="D47" i="22" s="1"/>
  <c r="F13" i="22"/>
  <c r="F12" i="22"/>
  <c r="K12" i="22" s="1"/>
  <c r="F11" i="22"/>
  <c r="K11" i="22" s="1"/>
  <c r="Q8" i="22"/>
  <c r="R8" i="22" s="1"/>
  <c r="F8" i="22"/>
  <c r="K8" i="22" s="1"/>
  <c r="A8" i="22"/>
  <c r="F7" i="22"/>
  <c r="K7" i="22" s="1"/>
  <c r="C5" i="22"/>
  <c r="D5" i="22" s="1"/>
  <c r="F5" i="22" l="1"/>
  <c r="G5" i="22" s="1"/>
  <c r="H5" i="22" s="1"/>
  <c r="I5" i="22" s="1"/>
  <c r="J5" i="22" s="1"/>
  <c r="L5" i="22" s="1"/>
  <c r="M5" i="22" s="1"/>
  <c r="N5" i="22" s="1"/>
  <c r="K76" i="22"/>
  <c r="N13" i="22"/>
  <c r="K13" i="22"/>
  <c r="K48" i="22"/>
  <c r="K26" i="22"/>
  <c r="N26" i="22"/>
  <c r="J28" i="22"/>
  <c r="K28" i="22"/>
  <c r="K29" i="22"/>
  <c r="N29" i="22"/>
  <c r="K41" i="22"/>
  <c r="J41" i="22"/>
  <c r="N72" i="22"/>
  <c r="K72" i="22"/>
  <c r="N51" i="22"/>
  <c r="K51" i="22"/>
  <c r="N17" i="22"/>
  <c r="N12" i="22"/>
  <c r="J15" i="22"/>
  <c r="J16" i="22"/>
  <c r="M7" i="22"/>
  <c r="N7" i="22"/>
  <c r="J29" i="22"/>
  <c r="N35" i="22"/>
  <c r="O35" i="22" s="1"/>
  <c r="J40" i="22"/>
  <c r="N8" i="22"/>
  <c r="J25" i="22"/>
  <c r="M41" i="22"/>
  <c r="M53" i="22"/>
  <c r="I70" i="22"/>
  <c r="F14" i="22"/>
  <c r="K14" i="22" s="1"/>
  <c r="K47" i="22"/>
  <c r="I39" i="22"/>
  <c r="J50" i="22"/>
  <c r="M68" i="22"/>
  <c r="I76" i="22"/>
  <c r="N23" i="22"/>
  <c r="O23" i="22" s="1"/>
  <c r="J13" i="22"/>
  <c r="J37" i="22"/>
  <c r="M42" i="22"/>
  <c r="J48" i="22"/>
  <c r="I54" i="22"/>
  <c r="I51" i="22"/>
  <c r="I77" i="22"/>
  <c r="D90" i="22"/>
  <c r="J26" i="22"/>
  <c r="N32" i="22"/>
  <c r="I49" i="22"/>
  <c r="M55" i="22"/>
  <c r="I72" i="22"/>
  <c r="D94" i="22"/>
  <c r="H88" i="22"/>
  <c r="I7" i="22"/>
  <c r="I9" i="22"/>
  <c r="I69" i="22"/>
  <c r="M69" i="22"/>
  <c r="J23" i="22"/>
  <c r="N70" i="22"/>
  <c r="N48" i="22"/>
  <c r="M23" i="22"/>
  <c r="Q25" i="22"/>
  <c r="J24" i="22"/>
  <c r="N68" i="22"/>
  <c r="J70" i="22"/>
  <c r="I23" i="22"/>
  <c r="M70" i="22"/>
  <c r="I53" i="22"/>
  <c r="N39" i="22"/>
  <c r="M50" i="22"/>
  <c r="J53" i="22"/>
  <c r="I13" i="22"/>
  <c r="M13" i="22"/>
  <c r="N25" i="22"/>
  <c r="J39" i="22"/>
  <c r="I27" i="22"/>
  <c r="N27" i="22"/>
  <c r="I36" i="22"/>
  <c r="I41" i="22"/>
  <c r="N50" i="22"/>
  <c r="I35" i="22"/>
  <c r="I25" i="22"/>
  <c r="J35" i="22"/>
  <c r="I43" i="22"/>
  <c r="P15" i="22"/>
  <c r="N40" i="22"/>
  <c r="O40" i="22" s="1"/>
  <c r="E67" i="22"/>
  <c r="E79" i="22" s="1"/>
  <c r="I74" i="22"/>
  <c r="I50" i="22"/>
  <c r="M40" i="22"/>
  <c r="P20" i="22"/>
  <c r="M76" i="22"/>
  <c r="M36" i="22"/>
  <c r="M27" i="22"/>
  <c r="N36" i="22"/>
  <c r="O36" i="22" s="1"/>
  <c r="I40" i="22"/>
  <c r="J36" i="22"/>
  <c r="M74" i="22"/>
  <c r="I78" i="22"/>
  <c r="S47" i="22"/>
  <c r="N34" i="22"/>
  <c r="J34" i="22"/>
  <c r="I34" i="22"/>
  <c r="M34" i="22"/>
  <c r="N73" i="22"/>
  <c r="J73" i="22"/>
  <c r="I73" i="22"/>
  <c r="M73" i="22"/>
  <c r="I20" i="22"/>
  <c r="M20" i="22"/>
  <c r="J20" i="22"/>
  <c r="N20" i="22"/>
  <c r="P47" i="22"/>
  <c r="Q45" i="22"/>
  <c r="N31" i="22"/>
  <c r="M12" i="22"/>
  <c r="M17" i="22"/>
  <c r="J12" i="22"/>
  <c r="N30" i="22"/>
  <c r="O30" i="22" s="1"/>
  <c r="I8" i="22"/>
  <c r="M8" i="22"/>
  <c r="I11" i="22"/>
  <c r="M11" i="22"/>
  <c r="M15" i="22"/>
  <c r="I16" i="22"/>
  <c r="M22" i="22"/>
  <c r="Q23" i="22"/>
  <c r="J30" i="22"/>
  <c r="I32" i="22"/>
  <c r="J38" i="22"/>
  <c r="I42" i="22"/>
  <c r="M45" i="22"/>
  <c r="I46" i="22"/>
  <c r="I55" i="22"/>
  <c r="J22" i="22"/>
  <c r="M25" i="22"/>
  <c r="M28" i="22"/>
  <c r="I28" i="22"/>
  <c r="M37" i="22"/>
  <c r="I37" i="22"/>
  <c r="N37" i="22"/>
  <c r="M31" i="22"/>
  <c r="I31" i="22"/>
  <c r="I12" i="22"/>
  <c r="N21" i="22"/>
  <c r="J21" i="22"/>
  <c r="I29" i="22"/>
  <c r="J31" i="22"/>
  <c r="M38" i="22"/>
  <c r="N44" i="22"/>
  <c r="J44" i="22"/>
  <c r="M44" i="22"/>
  <c r="M51" i="22"/>
  <c r="F62" i="22"/>
  <c r="K62" i="22" s="1"/>
  <c r="M75" i="22"/>
  <c r="I75" i="22"/>
  <c r="I21" i="22"/>
  <c r="F56" i="22"/>
  <c r="K56" i="22" s="1"/>
  <c r="M60" i="22"/>
  <c r="I60" i="22"/>
  <c r="M29" i="22"/>
  <c r="I17" i="22"/>
  <c r="J17" i="22"/>
  <c r="N38" i="22"/>
  <c r="I44" i="22"/>
  <c r="J7" i="22"/>
  <c r="M16" i="22"/>
  <c r="M21" i="22"/>
  <c r="M30" i="22"/>
  <c r="I30" i="22"/>
  <c r="I38" i="22"/>
  <c r="M46" i="22"/>
  <c r="J51" i="22"/>
  <c r="I15" i="22"/>
  <c r="M26" i="22"/>
  <c r="M32" i="22"/>
  <c r="I68" i="22"/>
  <c r="J68" i="22"/>
  <c r="D88" i="22"/>
  <c r="I22" i="22"/>
  <c r="N22" i="22"/>
  <c r="M24" i="22"/>
  <c r="I24" i="22"/>
  <c r="N24" i="22"/>
  <c r="I26" i="22"/>
  <c r="O26" i="22"/>
  <c r="J32" i="22"/>
  <c r="M35" i="22"/>
  <c r="M39" i="22"/>
  <c r="N43" i="22"/>
  <c r="J43" i="22"/>
  <c r="M43" i="22"/>
  <c r="I45" i="22"/>
  <c r="M48" i="22"/>
  <c r="I48" i="22"/>
  <c r="M49" i="22"/>
  <c r="J55" i="22"/>
  <c r="M71" i="22"/>
  <c r="I71" i="22"/>
  <c r="N75" i="22"/>
  <c r="N77" i="22"/>
  <c r="J77" i="22"/>
  <c r="M77" i="22"/>
  <c r="G88" i="22"/>
  <c r="F67" i="22"/>
  <c r="E73" i="22"/>
  <c r="K73" i="22" s="1"/>
  <c r="J54" i="22"/>
  <c r="M54" i="22"/>
  <c r="F85" i="22"/>
  <c r="K85" i="22" s="1"/>
  <c r="E94" i="22"/>
  <c r="J72" i="22"/>
  <c r="M72" i="22"/>
  <c r="M82" i="22"/>
  <c r="I82" i="22"/>
  <c r="N78" i="22"/>
  <c r="J78" i="22"/>
  <c r="M78" i="22"/>
  <c r="I14" i="22" l="1"/>
  <c r="K67" i="22"/>
  <c r="N14" i="22"/>
  <c r="J14" i="22"/>
  <c r="M14" i="22"/>
  <c r="G65" i="22"/>
  <c r="N9" i="22"/>
  <c r="M9" i="22"/>
  <c r="G90" i="22"/>
  <c r="G97" i="22" s="1"/>
  <c r="J9" i="22"/>
  <c r="H65" i="22"/>
  <c r="H90" i="22"/>
  <c r="H97" i="22" s="1"/>
  <c r="H107" i="22" s="1"/>
  <c r="I85" i="22"/>
  <c r="M85" i="22"/>
  <c r="D95" i="22"/>
  <c r="D93" i="22" s="1"/>
  <c r="D61" i="22"/>
  <c r="D58" i="22" s="1"/>
  <c r="I56" i="22"/>
  <c r="J56" i="22"/>
  <c r="M56" i="22"/>
  <c r="P65" i="22"/>
  <c r="J52" i="22"/>
  <c r="M52" i="22"/>
  <c r="I52" i="22"/>
  <c r="J62" i="22"/>
  <c r="I62" i="22"/>
  <c r="M62" i="22"/>
  <c r="N62" i="22"/>
  <c r="M47" i="22"/>
  <c r="I47" i="22"/>
  <c r="P45" i="22"/>
  <c r="R45" i="22" s="1"/>
  <c r="N47" i="22"/>
  <c r="J47" i="22"/>
  <c r="P97" i="22"/>
  <c r="F94" i="22"/>
  <c r="K94" i="22" s="1"/>
  <c r="M67" i="22"/>
  <c r="J67" i="22"/>
  <c r="N67" i="22"/>
  <c r="I67" i="22"/>
  <c r="F79" i="22"/>
  <c r="K79" i="22" s="1"/>
  <c r="F84" i="22"/>
  <c r="K84" i="22" s="1"/>
  <c r="F86" i="22"/>
  <c r="J79" i="22" l="1"/>
  <c r="F90" i="22"/>
  <c r="F95" i="22"/>
  <c r="M86" i="22"/>
  <c r="I86" i="22"/>
  <c r="I94" i="22"/>
  <c r="N94" i="22"/>
  <c r="M94" i="22"/>
  <c r="J94" i="22"/>
  <c r="D92" i="22"/>
  <c r="D97" i="22" s="1"/>
  <c r="D107" i="22" s="1"/>
  <c r="D65" i="22"/>
  <c r="E90" i="22"/>
  <c r="I84" i="22"/>
  <c r="M84" i="22"/>
  <c r="N79" i="22"/>
  <c r="I79" i="22"/>
  <c r="M79" i="22"/>
  <c r="F63" i="22"/>
  <c r="K63" i="22" s="1"/>
  <c r="S65" i="22"/>
  <c r="K90" i="22" l="1"/>
  <c r="I90" i="22"/>
  <c r="M90" i="22"/>
  <c r="N90" i="22"/>
  <c r="J90" i="22"/>
  <c r="E95" i="22"/>
  <c r="E93" i="22" s="1"/>
  <c r="I95" i="22"/>
  <c r="M95" i="22"/>
  <c r="N95" i="22"/>
  <c r="J95" i="22"/>
  <c r="F61" i="22"/>
  <c r="K61" i="22" s="1"/>
  <c r="M63" i="22"/>
  <c r="I63" i="22"/>
  <c r="N63" i="22"/>
  <c r="J63" i="22"/>
  <c r="F88" i="22"/>
  <c r="F93" i="22"/>
  <c r="K93" i="22" l="1"/>
  <c r="K95" i="22"/>
  <c r="F92" i="22"/>
  <c r="F58" i="22"/>
  <c r="K58" i="22" s="1"/>
  <c r="N61" i="22"/>
  <c r="J61" i="22"/>
  <c r="M61" i="22"/>
  <c r="I61" i="22"/>
  <c r="E92" i="22"/>
  <c r="E97" i="22" s="1"/>
  <c r="E107" i="22" s="1"/>
  <c r="E88" i="22"/>
  <c r="N88" i="22"/>
  <c r="J88" i="22"/>
  <c r="M88" i="22"/>
  <c r="I88" i="22"/>
  <c r="I93" i="22"/>
  <c r="N93" i="22"/>
  <c r="J93" i="22"/>
  <c r="M93" i="22"/>
  <c r="K92" i="22" l="1"/>
  <c r="K88" i="22"/>
  <c r="J58" i="22"/>
  <c r="M58" i="22"/>
  <c r="N58" i="22"/>
  <c r="I58" i="22"/>
  <c r="F97" i="22"/>
  <c r="K97" i="22" s="1"/>
  <c r="F65" i="22"/>
  <c r="K65" i="22" s="1"/>
  <c r="I92" i="22"/>
  <c r="M92" i="22"/>
  <c r="J92" i="22"/>
  <c r="N92" i="22"/>
  <c r="I97" i="22" l="1"/>
  <c r="M97" i="22"/>
  <c r="F107" i="22"/>
  <c r="N97" i="22"/>
  <c r="J97" i="22"/>
  <c r="J65" i="22"/>
  <c r="N65" i="22"/>
  <c r="M65" i="22"/>
  <c r="I65" i="22"/>
</calcChain>
</file>

<file path=xl/sharedStrings.xml><?xml version="1.0" encoding="utf-8"?>
<sst xmlns="http://schemas.openxmlformats.org/spreadsheetml/2006/main" count="186" uniqueCount="169">
  <si>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</si>
  <si>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</si>
  <si>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</si>
  <si>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</si>
  <si>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</si>
  <si>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</si>
  <si>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</si>
  <si>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</si>
  <si>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</si>
  <si>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Всього власних та закріплених доходів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</si>
  <si>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</si>
  <si>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</si>
  <si>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</si>
  <si>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</si>
  <si>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</si>
  <si>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</si>
  <si>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</si>
  <si>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</si>
  <si>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</si>
  <si>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</si>
  <si>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</si>
  <si>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</si>
  <si>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</si>
  <si>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</si>
  <si>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</si>
  <si>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</si>
  <si>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</si>
  <si>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</si>
  <si>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і закріплені доходи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</si>
  <si>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</si>
  <si>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</si>
  <si>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</si>
  <si>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</si>
  <si>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</si>
  <si>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</si>
  <si>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</si>
  <si>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</si>
  <si>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</si>
  <si>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</si>
  <si>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</si>
  <si>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</si>
  <si>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</si>
  <si>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</si>
  <si>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</si>
  <si>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</si>
  <si>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</si>
  <si>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</si>
  <si>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</si>
  <si>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</si>
  <si>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</si>
  <si>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</si>
  <si>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</si>
  <si>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</si>
  <si>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</si>
  <si>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</si>
  <si>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</si>
  <si>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</si>
  <si>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</si>
  <si>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</si>
  <si>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</si>
  <si>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</si>
  <si>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</si>
  <si>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</si>
  <si>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</si>
  <si>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</si>
  <si>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</si>
  <si>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</si>
  <si>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</si>
  <si>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</si>
  <si>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</si>
  <si>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</si>
  <si>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</si>
  <si>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</si>
  <si>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</si>
  <si>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</si>
  <si>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</si>
  <si>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</si>
  <si>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</si>
  <si>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</si>
  <si>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</si>
  <si>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</si>
  <si>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</si>
  <si>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</si>
  <si>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</si>
  <si>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</si>
  <si>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</si>
  <si>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</si>
  <si>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</si>
  <si>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</si>
  <si>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</si>
  <si>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</si>
  <si>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</si>
  <si>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</si>
  <si>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</si>
  <si>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</si>
  <si>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</si>
  <si>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</si>
  <si>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</si>
  <si>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</si>
  <si>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</si>
  <si>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</si>
  <si>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</si>
  <si>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</si>
  <si>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</si>
  <si>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</si>
  <si>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</si>
  <si>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</si>
  <si>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</si>
  <si>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</si>
  <si>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</si>
  <si>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</si>
  <si>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</si>
  <si>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</si>
  <si>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</si>
  <si>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</si>
  <si>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</si>
  <si>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</si>
  <si>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</si>
  <si>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</si>
  <si>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</si>
  <si>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</si>
  <si>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</si>
  <si>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</si>
  <si>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</si>
  <si>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</si>
  <si>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</si>
  <si>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</si>
  <si>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</si>
  <si>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</si>
  <si>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</si>
  <si>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</si>
  <si>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</si>
  <si>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</si>
  <si>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</si>
  <si>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</si>
  <si>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</si>
  <si>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13.1.</t>
  </si>
  <si>
    <t>13.2.</t>
  </si>
  <si>
    <t>13.3.</t>
  </si>
  <si>
    <t>13.4.</t>
  </si>
  <si>
    <t>ВСЬОГО ДОХОДІВ ЗАГАЛЬНОГО 
ТА СПЕЦІАЛЬНОГО ФОНДІВ</t>
  </si>
  <si>
    <t>Надійшло за січень 2022р.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</si>
  <si>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</si>
  <si>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</si>
  <si>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</si>
  <si>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</si>
  <si>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</si>
  <si>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</si>
  <si>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</si>
  <si>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</si>
  <si>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Надійшло за січень 2023р.</t>
  </si>
  <si>
    <t>План на січень 2023 року</t>
  </si>
  <si>
    <t>Відхилення надходжень до бюджету на січень 2023 року</t>
  </si>
  <si>
    <t>Відхилення факту січня 2023р. від факту січня 2022р.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</si>
  <si>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</si>
  <si>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</si>
  <si>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</si>
  <si>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r>
      <rPr>
        <b/>
        <sz val="14"/>
        <rFont val="Times New Roman"/>
        <family val="1"/>
        <charset val="204"/>
      </rPr>
      <t>Дотація з місцевого бюджету</t>
    </r>
    <r>
      <rPr>
        <sz val="14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</si>
  <si>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t xml:space="preserve">Субвенція з місцевого бюджету </t>
    </r>
    <r>
      <rPr>
        <b/>
        <u/>
        <sz val="14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</si>
  <si>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4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4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</si>
  <si>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rPr>
        <b/>
        <u/>
        <sz val="14"/>
        <rFont val="Times New Roman Cyr"/>
        <charset val="204"/>
      </rPr>
      <t xml:space="preserve">Інші субвенції </t>
    </r>
    <r>
      <rPr>
        <sz val="14"/>
        <rFont val="Times New Roman Cyr"/>
        <charset val="204"/>
      </rPr>
      <t>з місцевого бюджету</t>
    </r>
  </si>
  <si>
    <r>
      <t xml:space="preserve">* на відшкодування витрат </t>
    </r>
    <r>
      <rPr>
        <b/>
        <i/>
        <u/>
        <sz val="14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</si>
  <si>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4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</si>
  <si>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4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4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</si>
  <si>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4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</si>
  <si>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Аналіз виконання бюджету Вінницької міської територіальної громади за січень 2023 року</t>
  </si>
  <si>
    <t>Директор департаменту фінансів</t>
  </si>
  <si>
    <t>Наталія ЛУЦЕНКО</t>
  </si>
  <si>
    <t>% виконання до уточненого бюджету на 2023р.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</si>
</sst>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0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u/>
      <sz val="14"/>
      <name val="Times New Roman"/>
      <family val="1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b/>
      <i/>
      <u/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6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0" fontId="33" fillId="0" borderId="1" xfId="3" applyFont="1" applyFill="1" applyBorder="1" applyAlignment="1">
      <alignment horizontal="center" vertical="center" wrapText="1"/>
    </xf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3" fillId="2" borderId="1" xfId="1" applyFont="1" applyFill="1" applyBorder="1" applyAlignment="1">
      <alignment horizontal="center" vertical="center"/>
    </xf>
    <xf numFmtId="0" fontId="44" fillId="2" borderId="1" xfId="1" applyFont="1" applyFill="1" applyBorder="1" applyAlignment="1">
      <alignment horizontal="center" vertical="center" wrapText="1"/>
    </xf>
    <xf numFmtId="165" fontId="44" fillId="2" borderId="1" xfId="1" applyNumberFormat="1" applyFont="1" applyFill="1" applyBorder="1" applyAlignment="1">
      <alignment horizontal="center" vertical="center" wrapText="1"/>
    </xf>
    <xf numFmtId="166" fontId="44" fillId="2" borderId="1" xfId="1" applyNumberFormat="1" applyFont="1" applyFill="1" applyBorder="1" applyAlignment="1">
      <alignment horizontal="center" vertical="center" wrapText="1"/>
    </xf>
    <xf numFmtId="166" fontId="44" fillId="2" borderId="1" xfId="3" applyNumberFormat="1" applyFont="1" applyFill="1" applyBorder="1" applyAlignment="1">
      <alignment horizontal="center" vertical="center"/>
    </xf>
    <xf numFmtId="164" fontId="44" fillId="2" borderId="1" xfId="3" applyNumberFormat="1" applyFont="1" applyFill="1" applyBorder="1" applyAlignment="1">
      <alignment horizontal="center" vertical="center"/>
    </xf>
    <xf numFmtId="166" fontId="43" fillId="2" borderId="0" xfId="1" applyNumberFormat="1" applyFont="1" applyFill="1" applyBorder="1"/>
    <xf numFmtId="0" fontId="43" fillId="2" borderId="0" xfId="1" applyFont="1" applyFill="1" applyBorder="1"/>
    <xf numFmtId="49" fontId="44" fillId="2" borderId="1" xfId="1" applyNumberFormat="1" applyFont="1" applyFill="1" applyBorder="1" applyAlignment="1">
      <alignment horizontal="center" vertical="center" wrapText="1"/>
    </xf>
    <xf numFmtId="0" fontId="43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5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5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30" fillId="0" borderId="1" xfId="3" applyNumberFormat="1" applyFont="1" applyFill="1" applyBorder="1" applyAlignment="1">
      <alignment horizontal="justify" vertical="center" wrapText="1" shrinkToFit="1"/>
    </xf>
    <xf numFmtId="0" fontId="47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6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3" xfId="3" applyNumberFormat="1" applyFont="1" applyFill="1" applyBorder="1" applyAlignment="1">
      <alignment horizontal="center" vertical="center" wrapText="1"/>
    </xf>
    <xf numFmtId="49" fontId="30" fillId="0" borderId="7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25"/>
  <sheetViews>
    <sheetView showGridLines="0" tabSelected="1" view="pageBreakPreview" zoomScale="60" zoomScaleNormal="75" workbookViewId="0">
      <pane xSplit="3" ySplit="6" topLeftCell="D82" activePane="bottomRight" state="frozen"/>
      <selection pane="topRight" activeCell="D1" sqref="D1"/>
      <selection pane="bottomLeft" activeCell="A7" sqref="A7"/>
      <selection pane="bottomRight" activeCell="B82" sqref="B82"/>
    </sheetView>
  </sheetViews>
  <sheetFormatPr defaultRowHeight="12.75" x14ac:dyDescent="0.2"/>
  <cols>
    <col min="1" max="1" width="12.28515625" style="20" customWidth="1"/>
    <col min="2" max="2" width="85.28515625" style="20" customWidth="1"/>
    <col min="3" max="3" width="16.140625" style="20" customWidth="1"/>
    <col min="4" max="4" width="23.5703125" style="20" hidden="1" customWidth="1"/>
    <col min="5" max="5" width="23.85546875" style="20" customWidth="1"/>
    <col min="6" max="6" width="23.140625" style="33" customWidth="1"/>
    <col min="7" max="7" width="21.28515625" style="3" hidden="1" customWidth="1"/>
    <col min="8" max="8" width="22.140625" style="3" customWidth="1"/>
    <col min="9" max="9" width="22.5703125" style="1" customWidth="1"/>
    <col min="10" max="10" width="16" style="1" customWidth="1"/>
    <col min="11" max="11" width="16.140625" style="1" customWidth="1"/>
    <col min="12" max="12" width="23.140625" style="33" customWidth="1"/>
    <col min="13" max="13" width="21.85546875" style="1" customWidth="1"/>
    <col min="14" max="14" width="14.7109375" style="3" bestFit="1" customWidth="1"/>
    <col min="15" max="15" width="22" style="3" hidden="1" customWidth="1"/>
    <col min="16" max="16" width="19.140625" style="3" hidden="1" customWidth="1"/>
    <col min="17" max="17" width="15.85546875" style="3" hidden="1" customWidth="1"/>
    <col min="18" max="18" width="0" style="3" hidden="1" customWidth="1"/>
    <col min="19" max="19" width="24.140625" style="3" hidden="1" customWidth="1"/>
    <col min="20" max="20" width="0" style="3" hidden="1" customWidth="1"/>
    <col min="21" max="21" width="15.140625" style="3" hidden="1" customWidth="1"/>
    <col min="22" max="16384" width="9.140625" style="3"/>
  </cols>
  <sheetData>
    <row r="1" spans="1:29" ht="30" customHeight="1" x14ac:dyDescent="0.2">
      <c r="A1" s="179" t="s">
        <v>165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9" ht="18.75" x14ac:dyDescent="0.3">
      <c r="A2" s="23" t="s">
        <v>50</v>
      </c>
      <c r="B2" s="18"/>
      <c r="C2" s="18"/>
      <c r="D2" s="101"/>
      <c r="E2" s="18"/>
      <c r="F2" s="101"/>
      <c r="G2" s="101"/>
      <c r="H2" s="101"/>
      <c r="L2" s="101"/>
      <c r="M2" s="5" t="s">
        <v>14</v>
      </c>
      <c r="N2" s="5"/>
    </row>
    <row r="3" spans="1:29" s="69" customFormat="1" ht="15" customHeight="1" x14ac:dyDescent="0.25">
      <c r="A3" s="183" t="s">
        <v>0</v>
      </c>
      <c r="B3" s="195" t="s">
        <v>1</v>
      </c>
      <c r="C3" s="195" t="s">
        <v>2</v>
      </c>
      <c r="D3" s="180" t="s">
        <v>149</v>
      </c>
      <c r="E3" s="180" t="s">
        <v>154</v>
      </c>
      <c r="F3" s="182" t="s">
        <v>150</v>
      </c>
      <c r="G3" s="184" t="s">
        <v>65</v>
      </c>
      <c r="H3" s="180" t="s">
        <v>151</v>
      </c>
      <c r="I3" s="180" t="s">
        <v>152</v>
      </c>
      <c r="J3" s="180" t="s">
        <v>3</v>
      </c>
      <c r="K3" s="181" t="s">
        <v>168</v>
      </c>
      <c r="L3" s="182" t="s">
        <v>141</v>
      </c>
      <c r="M3" s="180" t="s">
        <v>153</v>
      </c>
      <c r="N3" s="180" t="s">
        <v>3</v>
      </c>
    </row>
    <row r="4" spans="1:29" s="69" customFormat="1" ht="98.25" customHeight="1" x14ac:dyDescent="0.25">
      <c r="A4" s="183"/>
      <c r="B4" s="195"/>
      <c r="C4" s="195"/>
      <c r="D4" s="180"/>
      <c r="E4" s="180"/>
      <c r="F4" s="182"/>
      <c r="G4" s="185"/>
      <c r="H4" s="180"/>
      <c r="I4" s="180"/>
      <c r="J4" s="180"/>
      <c r="K4" s="181"/>
      <c r="L4" s="182"/>
      <c r="M4" s="180"/>
      <c r="N4" s="180"/>
    </row>
    <row r="5" spans="1:29" s="74" customFormat="1" ht="20.25" x14ac:dyDescent="0.2">
      <c r="A5" s="70" t="s">
        <v>4</v>
      </c>
      <c r="B5" s="71" t="s">
        <v>5</v>
      </c>
      <c r="C5" s="71">
        <f>B5+1</f>
        <v>3</v>
      </c>
      <c r="D5" s="71">
        <f>C5+1</f>
        <v>4</v>
      </c>
      <c r="E5" s="71">
        <v>4</v>
      </c>
      <c r="F5" s="72">
        <f t="shared" ref="F5:H5" si="0">E5+1</f>
        <v>5</v>
      </c>
      <c r="G5" s="71">
        <f t="shared" si="0"/>
        <v>6</v>
      </c>
      <c r="H5" s="71">
        <f t="shared" si="0"/>
        <v>7</v>
      </c>
      <c r="I5" s="71">
        <f t="shared" ref="I5:N5" si="1">H5+1</f>
        <v>8</v>
      </c>
      <c r="J5" s="71">
        <f t="shared" ref="J5" si="2">I5+1</f>
        <v>9</v>
      </c>
      <c r="K5" s="71">
        <v>10</v>
      </c>
      <c r="L5" s="72">
        <f t="shared" si="1"/>
        <v>11</v>
      </c>
      <c r="M5" s="71">
        <f t="shared" si="1"/>
        <v>12</v>
      </c>
      <c r="N5" s="71">
        <f t="shared" si="1"/>
        <v>13</v>
      </c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s="75" customFormat="1" ht="26.25" customHeight="1" x14ac:dyDescent="0.2">
      <c r="A6" s="186" t="s">
        <v>6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8"/>
    </row>
    <row r="7" spans="1:29" s="80" customFormat="1" ht="23.25" x14ac:dyDescent="0.25">
      <c r="A7" s="76">
        <v>1</v>
      </c>
      <c r="B7" s="85" t="s">
        <v>67</v>
      </c>
      <c r="C7" s="77" t="s">
        <v>15</v>
      </c>
      <c r="D7" s="119">
        <v>3259847.3</v>
      </c>
      <c r="E7" s="119">
        <v>3259847.3</v>
      </c>
      <c r="F7" s="120">
        <f t="shared" ref="F7:F42" si="3">SUM(G7:G7)</f>
        <v>228775.38699999999</v>
      </c>
      <c r="G7" s="119">
        <v>228775.38699999999</v>
      </c>
      <c r="H7" s="121">
        <v>214150</v>
      </c>
      <c r="I7" s="122">
        <f t="shared" ref="I7:I42" si="4">F7-H7</f>
        <v>14625.386999999988</v>
      </c>
      <c r="J7" s="123">
        <f>F7/H7*100</f>
        <v>106.82950595377072</v>
      </c>
      <c r="K7" s="123">
        <f>F7/E7*100</f>
        <v>7.0179786335390615</v>
      </c>
      <c r="L7" s="120">
        <v>178227.345</v>
      </c>
      <c r="M7" s="122">
        <f>F7-L7</f>
        <v>50548.041999999987</v>
      </c>
      <c r="N7" s="123">
        <f>F7/L7*100</f>
        <v>128.36155248791928</v>
      </c>
      <c r="O7" s="78"/>
      <c r="P7" s="78"/>
      <c r="Q7" s="78">
        <f>O7-P7</f>
        <v>0</v>
      </c>
      <c r="R7" s="79" t="e">
        <f>O7/P7*100</f>
        <v>#DIV/0!</v>
      </c>
    </row>
    <row r="8" spans="1:29" s="80" customFormat="1" ht="39" x14ac:dyDescent="0.25">
      <c r="A8" s="76">
        <f>A7+1</f>
        <v>2</v>
      </c>
      <c r="B8" s="85" t="s">
        <v>38</v>
      </c>
      <c r="C8" s="77" t="s">
        <v>17</v>
      </c>
      <c r="D8" s="119">
        <v>760</v>
      </c>
      <c r="E8" s="119">
        <v>760</v>
      </c>
      <c r="F8" s="120">
        <f t="shared" si="3"/>
        <v>0</v>
      </c>
      <c r="G8" s="119">
        <v>0</v>
      </c>
      <c r="H8" s="121">
        <v>0</v>
      </c>
      <c r="I8" s="122">
        <f t="shared" si="4"/>
        <v>0</v>
      </c>
      <c r="J8" s="123"/>
      <c r="K8" s="123">
        <f>F8/E8*100</f>
        <v>0</v>
      </c>
      <c r="L8" s="120">
        <v>2.6560000000000001</v>
      </c>
      <c r="M8" s="122">
        <f>F8-L8</f>
        <v>-2.6560000000000001</v>
      </c>
      <c r="N8" s="123">
        <f>F8/L8*100</f>
        <v>0</v>
      </c>
      <c r="O8" s="78"/>
      <c r="P8" s="78"/>
      <c r="Q8" s="78">
        <f>L7/0.5</f>
        <v>356454.69</v>
      </c>
      <c r="R8" s="79">
        <f>P8/Q8*100</f>
        <v>0</v>
      </c>
    </row>
    <row r="9" spans="1:29" s="80" customFormat="1" ht="39" x14ac:dyDescent="0.25">
      <c r="A9" s="76">
        <v>3</v>
      </c>
      <c r="B9" s="85" t="s">
        <v>103</v>
      </c>
      <c r="C9" s="77" t="s">
        <v>104</v>
      </c>
      <c r="D9" s="119">
        <f>SUM(D10:D13)</f>
        <v>639</v>
      </c>
      <c r="E9" s="119">
        <f>SUM(E10:E13)</f>
        <v>639</v>
      </c>
      <c r="F9" s="120">
        <f>SUM(G9:G9)</f>
        <v>1.413</v>
      </c>
      <c r="G9" s="119">
        <f t="shared" ref="G9:H9" si="5">SUM(G10:G13)</f>
        <v>1.413</v>
      </c>
      <c r="H9" s="119">
        <f t="shared" si="5"/>
        <v>1.3599999999999999</v>
      </c>
      <c r="I9" s="122">
        <f t="shared" si="4"/>
        <v>5.3000000000000158E-2</v>
      </c>
      <c r="J9" s="123">
        <f>F9/H9*100</f>
        <v>103.89705882352942</v>
      </c>
      <c r="K9" s="123">
        <f>F9/E9*100</f>
        <v>0.22112676056338029</v>
      </c>
      <c r="L9" s="120">
        <f>SUM(L10:L13)</f>
        <v>1.3639999999999999</v>
      </c>
      <c r="M9" s="122">
        <f>F9-L9</f>
        <v>4.9000000000000155E-2</v>
      </c>
      <c r="N9" s="123">
        <f>F9/L9*100</f>
        <v>103.59237536656893</v>
      </c>
      <c r="O9" s="78"/>
      <c r="P9" s="78"/>
      <c r="Q9" s="78"/>
      <c r="R9" s="79"/>
    </row>
    <row r="10" spans="1:29" s="80" customFormat="1" ht="58.5" x14ac:dyDescent="0.25">
      <c r="A10" s="81" t="s">
        <v>105</v>
      </c>
      <c r="B10" s="170" t="s">
        <v>142</v>
      </c>
      <c r="C10" s="174" t="s">
        <v>143</v>
      </c>
      <c r="D10" s="119">
        <v>18</v>
      </c>
      <c r="E10" s="119">
        <v>18</v>
      </c>
      <c r="F10" s="125">
        <f t="shared" si="3"/>
        <v>0.79500000000000004</v>
      </c>
      <c r="G10" s="119">
        <v>0.79500000000000004</v>
      </c>
      <c r="H10" s="121">
        <v>0.79</v>
      </c>
      <c r="I10" s="122">
        <f t="shared" ref="I10" si="6">F10-H10</f>
        <v>5.0000000000000044E-3</v>
      </c>
      <c r="J10" s="128">
        <f t="shared" ref="J10" si="7">F10/H10*100</f>
        <v>100.63291139240506</v>
      </c>
      <c r="K10" s="123">
        <f>F10/E10*100</f>
        <v>4.416666666666667</v>
      </c>
      <c r="L10" s="120">
        <v>0</v>
      </c>
      <c r="M10" s="122">
        <f>F10-L10</f>
        <v>0.79500000000000004</v>
      </c>
      <c r="N10" s="123"/>
      <c r="O10" s="78"/>
      <c r="P10" s="78"/>
      <c r="Q10" s="78"/>
      <c r="R10" s="79"/>
    </row>
    <row r="11" spans="1:29" s="84" customFormat="1" ht="78" x14ac:dyDescent="0.25">
      <c r="A11" s="81" t="s">
        <v>106</v>
      </c>
      <c r="B11" s="170" t="s">
        <v>98</v>
      </c>
      <c r="C11" s="68" t="s">
        <v>99</v>
      </c>
      <c r="D11" s="124">
        <v>415</v>
      </c>
      <c r="E11" s="124">
        <v>415</v>
      </c>
      <c r="F11" s="125">
        <f t="shared" si="3"/>
        <v>0</v>
      </c>
      <c r="G11" s="124">
        <v>0</v>
      </c>
      <c r="H11" s="126">
        <v>0</v>
      </c>
      <c r="I11" s="127">
        <f t="shared" si="4"/>
        <v>0</v>
      </c>
      <c r="J11" s="128"/>
      <c r="K11" s="128">
        <f>F11/E11*100</f>
        <v>0</v>
      </c>
      <c r="L11" s="125">
        <v>0</v>
      </c>
      <c r="M11" s="127">
        <f>F11-L11</f>
        <v>0</v>
      </c>
      <c r="N11" s="128"/>
    </row>
    <row r="12" spans="1:29" s="84" customFormat="1" ht="39" x14ac:dyDescent="0.25">
      <c r="A12" s="81" t="s">
        <v>107</v>
      </c>
      <c r="B12" s="170" t="s">
        <v>129</v>
      </c>
      <c r="C12" s="68" t="s">
        <v>102</v>
      </c>
      <c r="D12" s="124">
        <v>96</v>
      </c>
      <c r="E12" s="124">
        <v>96</v>
      </c>
      <c r="F12" s="125">
        <f t="shared" si="3"/>
        <v>0.45800000000000002</v>
      </c>
      <c r="G12" s="124">
        <v>0.45800000000000002</v>
      </c>
      <c r="H12" s="126">
        <v>0.42</v>
      </c>
      <c r="I12" s="127">
        <f t="shared" si="4"/>
        <v>3.8000000000000034E-2</v>
      </c>
      <c r="J12" s="128">
        <f>F12/H12*100</f>
        <v>109.04761904761907</v>
      </c>
      <c r="K12" s="128">
        <f>F12/E12*100</f>
        <v>0.47708333333333336</v>
      </c>
      <c r="L12" s="125">
        <v>0.96</v>
      </c>
      <c r="M12" s="127">
        <f>F12-L12</f>
        <v>-0.502</v>
      </c>
      <c r="N12" s="128">
        <f>F12/L12*100</f>
        <v>47.708333333333336</v>
      </c>
    </row>
    <row r="13" spans="1:29" s="84" customFormat="1" ht="39" x14ac:dyDescent="0.25">
      <c r="A13" s="81" t="s">
        <v>144</v>
      </c>
      <c r="B13" s="170" t="s">
        <v>128</v>
      </c>
      <c r="C13" s="68" t="s">
        <v>127</v>
      </c>
      <c r="D13" s="124">
        <v>110</v>
      </c>
      <c r="E13" s="124">
        <v>110</v>
      </c>
      <c r="F13" s="125">
        <f t="shared" si="3"/>
        <v>0.16</v>
      </c>
      <c r="G13" s="124">
        <v>0.16</v>
      </c>
      <c r="H13" s="126">
        <v>0.15</v>
      </c>
      <c r="I13" s="127">
        <f t="shared" si="4"/>
        <v>1.0000000000000009E-2</v>
      </c>
      <c r="J13" s="128">
        <f>F13/H13*100</f>
        <v>106.66666666666667</v>
      </c>
      <c r="K13" s="128">
        <f>F13/E13*100</f>
        <v>0.14545454545454548</v>
      </c>
      <c r="L13" s="125">
        <v>0.40400000000000003</v>
      </c>
      <c r="M13" s="127">
        <f>F13-L13</f>
        <v>-0.24400000000000002</v>
      </c>
      <c r="N13" s="128">
        <f>F13/L13*100</f>
        <v>39.603960396039604</v>
      </c>
    </row>
    <row r="14" spans="1:29" s="80" customFormat="1" ht="23.25" x14ac:dyDescent="0.25">
      <c r="A14" s="76">
        <v>4</v>
      </c>
      <c r="B14" s="107" t="s">
        <v>89</v>
      </c>
      <c r="C14" s="102" t="s">
        <v>88</v>
      </c>
      <c r="D14" s="119">
        <f>SUM(D15:D17)</f>
        <v>363500</v>
      </c>
      <c r="E14" s="119">
        <f>SUM(E15:E17)</f>
        <v>363500</v>
      </c>
      <c r="F14" s="120">
        <f t="shared" si="3"/>
        <v>34903.103000000003</v>
      </c>
      <c r="G14" s="119">
        <f t="shared" ref="G14:H14" si="8">SUM(G15:G17)</f>
        <v>34903.103000000003</v>
      </c>
      <c r="H14" s="121">
        <f t="shared" si="8"/>
        <v>33910</v>
      </c>
      <c r="I14" s="122">
        <f t="shared" si="4"/>
        <v>993.10300000000279</v>
      </c>
      <c r="J14" s="123">
        <f>F14/H14*100</f>
        <v>102.92864346800354</v>
      </c>
      <c r="K14" s="123">
        <f>F14/E14*100</f>
        <v>9.6019540577716658</v>
      </c>
      <c r="L14" s="120">
        <f t="shared" ref="L14" si="9">SUM(L15:L17)</f>
        <v>13827.143</v>
      </c>
      <c r="M14" s="122">
        <f>F14-L14</f>
        <v>21075.960000000003</v>
      </c>
      <c r="N14" s="123">
        <f>F14/L14*100</f>
        <v>252.4245464156985</v>
      </c>
    </row>
    <row r="15" spans="1:29" s="84" customFormat="1" ht="39" x14ac:dyDescent="0.25">
      <c r="A15" s="81" t="s">
        <v>120</v>
      </c>
      <c r="B15" s="170" t="s">
        <v>92</v>
      </c>
      <c r="C15" s="68" t="s">
        <v>86</v>
      </c>
      <c r="D15" s="124">
        <v>7000</v>
      </c>
      <c r="E15" s="124">
        <v>7000</v>
      </c>
      <c r="F15" s="125">
        <f t="shared" si="3"/>
        <v>766.33199999999999</v>
      </c>
      <c r="G15" s="124">
        <v>766.33199999999999</v>
      </c>
      <c r="H15" s="126">
        <v>610</v>
      </c>
      <c r="I15" s="127">
        <f t="shared" si="4"/>
        <v>156.33199999999999</v>
      </c>
      <c r="J15" s="123">
        <f t="shared" ref="J15:J16" si="10">F15/H15*100</f>
        <v>125.62819672131147</v>
      </c>
      <c r="K15" s="128">
        <f>F15/E15*100</f>
        <v>10.9476</v>
      </c>
      <c r="L15" s="125">
        <v>0</v>
      </c>
      <c r="M15" s="127">
        <f>F15-L15</f>
        <v>766.33199999999999</v>
      </c>
      <c r="N15" s="128"/>
      <c r="O15" s="82">
        <f>L15+L16</f>
        <v>0</v>
      </c>
      <c r="P15" s="82">
        <f>F15+F16</f>
        <v>11182.674000000001</v>
      </c>
    </row>
    <row r="16" spans="1:29" s="84" customFormat="1" ht="39" x14ac:dyDescent="0.25">
      <c r="A16" s="81" t="s">
        <v>121</v>
      </c>
      <c r="B16" s="170" t="s">
        <v>93</v>
      </c>
      <c r="C16" s="68" t="s">
        <v>87</v>
      </c>
      <c r="D16" s="124">
        <v>90000</v>
      </c>
      <c r="E16" s="124">
        <v>90000</v>
      </c>
      <c r="F16" s="125">
        <f t="shared" si="3"/>
        <v>10416.342000000001</v>
      </c>
      <c r="G16" s="124">
        <v>10416.342000000001</v>
      </c>
      <c r="H16" s="126">
        <v>9900</v>
      </c>
      <c r="I16" s="127">
        <f t="shared" si="4"/>
        <v>516.34200000000055</v>
      </c>
      <c r="J16" s="123">
        <f t="shared" si="10"/>
        <v>105.21557575757576</v>
      </c>
      <c r="K16" s="128">
        <f>F16/E16*100</f>
        <v>11.573713333333334</v>
      </c>
      <c r="L16" s="125">
        <v>0</v>
      </c>
      <c r="M16" s="127">
        <f>F16-L16</f>
        <v>10416.342000000001</v>
      </c>
      <c r="N16" s="128"/>
    </row>
    <row r="17" spans="1:17" s="84" customFormat="1" ht="39" x14ac:dyDescent="0.25">
      <c r="A17" s="81" t="s">
        <v>122</v>
      </c>
      <c r="B17" s="170" t="s">
        <v>94</v>
      </c>
      <c r="C17" s="68" t="s">
        <v>58</v>
      </c>
      <c r="D17" s="124">
        <f t="shared" ref="D17:E17" si="11">SUM(D18:D19)</f>
        <v>266500</v>
      </c>
      <c r="E17" s="124">
        <f t="shared" si="11"/>
        <v>266500</v>
      </c>
      <c r="F17" s="125">
        <f t="shared" si="3"/>
        <v>23720.429</v>
      </c>
      <c r="G17" s="124">
        <f>SUM(G18:G19)</f>
        <v>23720.429</v>
      </c>
      <c r="H17" s="124">
        <f>SUM(H18:H19)</f>
        <v>23400</v>
      </c>
      <c r="I17" s="127">
        <f t="shared" si="4"/>
        <v>320.42900000000009</v>
      </c>
      <c r="J17" s="128">
        <f t="shared" ref="J17:J26" si="12">F17/H17*100</f>
        <v>101.36935470085471</v>
      </c>
      <c r="K17" s="128">
        <f>F17/E17*100</f>
        <v>8.9007238273921203</v>
      </c>
      <c r="L17" s="125">
        <v>13827.143</v>
      </c>
      <c r="M17" s="127">
        <f>F17-L17</f>
        <v>9893.2860000000001</v>
      </c>
      <c r="N17" s="128">
        <f>F17/L17*100</f>
        <v>171.54974820177964</v>
      </c>
    </row>
    <row r="18" spans="1:17" s="84" customFormat="1" ht="117" x14ac:dyDescent="0.25">
      <c r="A18" s="81"/>
      <c r="B18" s="170" t="s">
        <v>155</v>
      </c>
      <c r="C18" s="68">
        <v>14040100</v>
      </c>
      <c r="D18" s="124">
        <v>116500</v>
      </c>
      <c r="E18" s="124">
        <v>116500</v>
      </c>
      <c r="F18" s="125">
        <f t="shared" si="3"/>
        <v>13155.423000000001</v>
      </c>
      <c r="G18" s="124">
        <v>13155.423000000001</v>
      </c>
      <c r="H18" s="126">
        <v>13100</v>
      </c>
      <c r="I18" s="127">
        <f t="shared" ref="I18:I19" si="13">F18-H18</f>
        <v>55.423000000000684</v>
      </c>
      <c r="J18" s="128">
        <f t="shared" ref="J18:J19" si="14">F18/H18*100</f>
        <v>100.42307633587785</v>
      </c>
      <c r="K18" s="128">
        <f>F18/E18*100</f>
        <v>11.292208583690988</v>
      </c>
      <c r="L18" s="125"/>
      <c r="M18" s="127">
        <f>F18-L18</f>
        <v>13155.423000000001</v>
      </c>
      <c r="N18" s="128"/>
    </row>
    <row r="19" spans="1:17" s="84" customFormat="1" ht="78" x14ac:dyDescent="0.25">
      <c r="A19" s="81"/>
      <c r="B19" s="170" t="s">
        <v>156</v>
      </c>
      <c r="C19" s="68">
        <v>14040200</v>
      </c>
      <c r="D19" s="124">
        <v>150000</v>
      </c>
      <c r="E19" s="124">
        <v>150000</v>
      </c>
      <c r="F19" s="125">
        <f t="shared" si="3"/>
        <v>10565.005999999999</v>
      </c>
      <c r="G19" s="124">
        <v>10565.005999999999</v>
      </c>
      <c r="H19" s="126">
        <v>10300</v>
      </c>
      <c r="I19" s="127">
        <f t="shared" si="13"/>
        <v>265.0059999999994</v>
      </c>
      <c r="J19" s="128">
        <f t="shared" si="14"/>
        <v>102.57287378640775</v>
      </c>
      <c r="K19" s="128">
        <f>F19/E19*100</f>
        <v>7.0433373333333327</v>
      </c>
      <c r="L19" s="125"/>
      <c r="M19" s="127">
        <f>F19-L19</f>
        <v>10565.005999999999</v>
      </c>
      <c r="N19" s="128"/>
    </row>
    <row r="20" spans="1:17" s="108" customFormat="1" ht="39" x14ac:dyDescent="0.25">
      <c r="A20" s="76">
        <v>5</v>
      </c>
      <c r="B20" s="85" t="s">
        <v>148</v>
      </c>
      <c r="C20" s="77" t="s">
        <v>40</v>
      </c>
      <c r="D20" s="119">
        <f>D21+D22+D23+D25+D24</f>
        <v>1164164.4849999999</v>
      </c>
      <c r="E20" s="119">
        <f>E21+E22+E23+E25+E24</f>
        <v>1164164.4849999999</v>
      </c>
      <c r="F20" s="120">
        <f t="shared" si="3"/>
        <v>135837.954</v>
      </c>
      <c r="G20" s="119">
        <f t="shared" ref="G20:H20" si="15">G21+G22+G23+G25+G24</f>
        <v>135837.954</v>
      </c>
      <c r="H20" s="121">
        <f t="shared" si="15"/>
        <v>132159.44600000003</v>
      </c>
      <c r="I20" s="122">
        <f t="shared" si="4"/>
        <v>3678.5079999999725</v>
      </c>
      <c r="J20" s="123">
        <f t="shared" si="12"/>
        <v>102.78338636498216</v>
      </c>
      <c r="K20" s="123">
        <f>F20/E20*100</f>
        <v>11.668278473552645</v>
      </c>
      <c r="L20" s="120">
        <f t="shared" ref="L20" si="16">L21+L22+L23+L25+L24</f>
        <v>103730.772</v>
      </c>
      <c r="M20" s="122">
        <f>F20-L20</f>
        <v>32107.182000000001</v>
      </c>
      <c r="N20" s="123">
        <f>F20/L20*100</f>
        <v>130.95241786111453</v>
      </c>
      <c r="O20" s="154">
        <f>L22+L23+L21</f>
        <v>30555.905999999999</v>
      </c>
      <c r="P20" s="154">
        <f>F21+F22+F23</f>
        <v>34982.108</v>
      </c>
    </row>
    <row r="21" spans="1:17" s="110" customFormat="1" ht="23.25" x14ac:dyDescent="0.25">
      <c r="A21" s="109" t="s">
        <v>131</v>
      </c>
      <c r="B21" s="171" t="s">
        <v>59</v>
      </c>
      <c r="C21" s="178" t="s">
        <v>46</v>
      </c>
      <c r="D21" s="124">
        <v>121980</v>
      </c>
      <c r="E21" s="124">
        <v>121980</v>
      </c>
      <c r="F21" s="125">
        <f t="shared" si="3"/>
        <v>17215.075000000001</v>
      </c>
      <c r="G21" s="124">
        <v>17215.075000000001</v>
      </c>
      <c r="H21" s="126">
        <v>16785.096000000001</v>
      </c>
      <c r="I21" s="127">
        <f t="shared" si="4"/>
        <v>429.97899999999936</v>
      </c>
      <c r="J21" s="128">
        <f t="shared" si="12"/>
        <v>102.56167137798913</v>
      </c>
      <c r="K21" s="128">
        <f>F21/E21*100</f>
        <v>14.113030824725364</v>
      </c>
      <c r="L21" s="125">
        <v>13619.357</v>
      </c>
      <c r="M21" s="127">
        <f>F21-L21</f>
        <v>3595.7180000000008</v>
      </c>
      <c r="N21" s="128">
        <f>F21/L21*100</f>
        <v>126.40152541709568</v>
      </c>
    </row>
    <row r="22" spans="1:17" s="110" customFormat="1" ht="23.25" x14ac:dyDescent="0.25">
      <c r="A22" s="81" t="s">
        <v>132</v>
      </c>
      <c r="B22" s="171" t="s">
        <v>7</v>
      </c>
      <c r="C22" s="178"/>
      <c r="D22" s="124">
        <v>287000</v>
      </c>
      <c r="E22" s="124">
        <v>287000</v>
      </c>
      <c r="F22" s="125">
        <f t="shared" si="3"/>
        <v>17562.599999999999</v>
      </c>
      <c r="G22" s="124">
        <v>17562.599999999999</v>
      </c>
      <c r="H22" s="126">
        <v>16987</v>
      </c>
      <c r="I22" s="127">
        <f t="shared" si="4"/>
        <v>575.59999999999854</v>
      </c>
      <c r="J22" s="128">
        <f t="shared" si="12"/>
        <v>103.38847353858833</v>
      </c>
      <c r="K22" s="128">
        <f>F22/E22*100</f>
        <v>6.1193728222996508</v>
      </c>
      <c r="L22" s="125">
        <v>16688.975999999999</v>
      </c>
      <c r="M22" s="127">
        <f>F22-L22</f>
        <v>873.6239999999998</v>
      </c>
      <c r="N22" s="128">
        <f>F22/L22*100</f>
        <v>105.23473699045405</v>
      </c>
    </row>
    <row r="23" spans="1:17" s="110" customFormat="1" ht="23.25" x14ac:dyDescent="0.25">
      <c r="A23" s="81" t="s">
        <v>133</v>
      </c>
      <c r="B23" s="171" t="s">
        <v>60</v>
      </c>
      <c r="C23" s="178"/>
      <c r="D23" s="124">
        <v>1410</v>
      </c>
      <c r="E23" s="124">
        <v>1410</v>
      </c>
      <c r="F23" s="125">
        <f t="shared" si="3"/>
        <v>204.43299999999999</v>
      </c>
      <c r="G23" s="124">
        <v>204.43299999999999</v>
      </c>
      <c r="H23" s="126">
        <v>198</v>
      </c>
      <c r="I23" s="127">
        <f t="shared" si="4"/>
        <v>6.4329999999999927</v>
      </c>
      <c r="J23" s="128">
        <f t="shared" si="12"/>
        <v>103.24898989898989</v>
      </c>
      <c r="K23" s="128">
        <f>F23/E23*100</f>
        <v>14.498794326241136</v>
      </c>
      <c r="L23" s="125">
        <v>247.57300000000001</v>
      </c>
      <c r="M23" s="127">
        <f>F23-L23</f>
        <v>-43.140000000000015</v>
      </c>
      <c r="N23" s="128">
        <f>F23/L23*100</f>
        <v>82.574836512866909</v>
      </c>
      <c r="O23" s="128">
        <f>100-N23</f>
        <v>17.425163487133091</v>
      </c>
      <c r="P23" s="111"/>
      <c r="Q23" s="112" t="e">
        <f>F21/#REF!*100</f>
        <v>#REF!</v>
      </c>
    </row>
    <row r="24" spans="1:17" s="114" customFormat="1" ht="23.25" x14ac:dyDescent="0.25">
      <c r="A24" s="81" t="s">
        <v>134</v>
      </c>
      <c r="B24" s="171" t="s">
        <v>42</v>
      </c>
      <c r="C24" s="113" t="s">
        <v>41</v>
      </c>
      <c r="D24" s="124">
        <v>2250</v>
      </c>
      <c r="E24" s="124">
        <v>2250</v>
      </c>
      <c r="F24" s="125">
        <f t="shared" si="3"/>
        <v>138.30099999999999</v>
      </c>
      <c r="G24" s="124">
        <v>138.30099999999999</v>
      </c>
      <c r="H24" s="126">
        <v>94.35</v>
      </c>
      <c r="I24" s="127">
        <f t="shared" si="4"/>
        <v>43.950999999999993</v>
      </c>
      <c r="J24" s="128">
        <f t="shared" si="12"/>
        <v>146.5829358770535</v>
      </c>
      <c r="K24" s="128">
        <f>F24/E24*100</f>
        <v>6.1467111111111103</v>
      </c>
      <c r="L24" s="125">
        <v>94</v>
      </c>
      <c r="M24" s="124">
        <f>F24-L24</f>
        <v>44.300999999999988</v>
      </c>
      <c r="N24" s="128">
        <f>F24/L24*100</f>
        <v>147.12872340425531</v>
      </c>
    </row>
    <row r="25" spans="1:17" s="110" customFormat="1" ht="23.25" x14ac:dyDescent="0.25">
      <c r="A25" s="81" t="s">
        <v>135</v>
      </c>
      <c r="B25" s="171" t="s">
        <v>35</v>
      </c>
      <c r="C25" s="149" t="s">
        <v>36</v>
      </c>
      <c r="D25" s="124">
        <v>751524.48499999999</v>
      </c>
      <c r="E25" s="124">
        <v>751524.48499999999</v>
      </c>
      <c r="F25" s="125">
        <f t="shared" si="3"/>
        <v>100717.545</v>
      </c>
      <c r="G25" s="124">
        <v>100717.545</v>
      </c>
      <c r="H25" s="126">
        <v>98095</v>
      </c>
      <c r="I25" s="127">
        <f t="shared" si="4"/>
        <v>2622.5449999999983</v>
      </c>
      <c r="J25" s="128">
        <f t="shared" si="12"/>
        <v>102.67347469289973</v>
      </c>
      <c r="K25" s="128">
        <f>F25/E25*100</f>
        <v>13.401764947152719</v>
      </c>
      <c r="L25" s="125">
        <v>73080.865999999995</v>
      </c>
      <c r="M25" s="127">
        <f>F25-L25</f>
        <v>27636.679000000004</v>
      </c>
      <c r="N25" s="128">
        <f>F25/L25*100</f>
        <v>137.8165729453726</v>
      </c>
      <c r="P25" s="111"/>
      <c r="Q25" s="112" t="e">
        <f>F25/#REF!*100</f>
        <v>#REF!</v>
      </c>
    </row>
    <row r="26" spans="1:17" s="80" customFormat="1" ht="58.5" x14ac:dyDescent="0.25">
      <c r="A26" s="76">
        <v>6</v>
      </c>
      <c r="B26" s="85" t="s">
        <v>48</v>
      </c>
      <c r="C26" s="77" t="s">
        <v>18</v>
      </c>
      <c r="D26" s="119">
        <v>940</v>
      </c>
      <c r="E26" s="119">
        <v>940</v>
      </c>
      <c r="F26" s="120">
        <f t="shared" si="3"/>
        <v>1.22</v>
      </c>
      <c r="G26" s="119">
        <v>1.22</v>
      </c>
      <c r="H26" s="121">
        <v>1.2</v>
      </c>
      <c r="I26" s="122">
        <f t="shared" si="4"/>
        <v>2.0000000000000018E-2</v>
      </c>
      <c r="J26" s="123">
        <f t="shared" si="12"/>
        <v>101.66666666666666</v>
      </c>
      <c r="K26" s="123">
        <f>F26/E26*100</f>
        <v>0.12978723404255321</v>
      </c>
      <c r="L26" s="120">
        <v>1.284</v>
      </c>
      <c r="M26" s="122">
        <f>F26-L26</f>
        <v>-6.4000000000000057E-2</v>
      </c>
      <c r="N26" s="123">
        <f>F26/L26*100</f>
        <v>95.015576323987545</v>
      </c>
      <c r="O26" s="79">
        <f>100-N26</f>
        <v>4.9844236760124545</v>
      </c>
    </row>
    <row r="27" spans="1:17" s="80" customFormat="1" ht="39" x14ac:dyDescent="0.25">
      <c r="A27" s="76">
        <f t="shared" ref="A27:A32" si="17">A26+1</f>
        <v>7</v>
      </c>
      <c r="B27" s="85" t="s">
        <v>70</v>
      </c>
      <c r="C27" s="77" t="s">
        <v>69</v>
      </c>
      <c r="D27" s="119">
        <v>29000</v>
      </c>
      <c r="E27" s="119">
        <v>29000</v>
      </c>
      <c r="F27" s="120">
        <f t="shared" si="3"/>
        <v>0</v>
      </c>
      <c r="G27" s="119">
        <v>0</v>
      </c>
      <c r="H27" s="121">
        <v>0</v>
      </c>
      <c r="I27" s="122">
        <f t="shared" si="4"/>
        <v>0</v>
      </c>
      <c r="J27" s="123"/>
      <c r="K27" s="123">
        <f>F27/E27*100</f>
        <v>0</v>
      </c>
      <c r="L27" s="120">
        <v>501.13</v>
      </c>
      <c r="M27" s="122">
        <f>F27-L27</f>
        <v>-501.13</v>
      </c>
      <c r="N27" s="123">
        <f>F27/L27*100</f>
        <v>0</v>
      </c>
    </row>
    <row r="28" spans="1:17" s="80" customFormat="1" ht="23.25" x14ac:dyDescent="0.25">
      <c r="A28" s="76">
        <f t="shared" si="17"/>
        <v>8</v>
      </c>
      <c r="B28" s="85" t="s">
        <v>8</v>
      </c>
      <c r="C28" s="77" t="s">
        <v>19</v>
      </c>
      <c r="D28" s="119">
        <v>100</v>
      </c>
      <c r="E28" s="119">
        <v>100</v>
      </c>
      <c r="F28" s="120">
        <f t="shared" si="3"/>
        <v>87.316999999999993</v>
      </c>
      <c r="G28" s="119">
        <v>87.316999999999993</v>
      </c>
      <c r="H28" s="121">
        <v>87.3</v>
      </c>
      <c r="I28" s="122">
        <f t="shared" si="4"/>
        <v>1.6999999999995907E-2</v>
      </c>
      <c r="J28" s="123">
        <f t="shared" ref="J28:J41" si="18">F28/H28*100</f>
        <v>100.01947308132874</v>
      </c>
      <c r="K28" s="123">
        <f>F28/E28*100</f>
        <v>87.316999999999993</v>
      </c>
      <c r="L28" s="120">
        <v>0</v>
      </c>
      <c r="M28" s="122">
        <f>F28-L28</f>
        <v>87.316999999999993</v>
      </c>
      <c r="N28" s="123"/>
    </row>
    <row r="29" spans="1:17" s="80" customFormat="1" ht="78" x14ac:dyDescent="0.25">
      <c r="A29" s="76">
        <f t="shared" si="17"/>
        <v>9</v>
      </c>
      <c r="B29" s="142" t="s">
        <v>90</v>
      </c>
      <c r="C29" s="103" t="s">
        <v>91</v>
      </c>
      <c r="D29" s="119">
        <v>12</v>
      </c>
      <c r="E29" s="119">
        <v>12</v>
      </c>
      <c r="F29" s="120">
        <f t="shared" si="3"/>
        <v>7.4999999999999997E-2</v>
      </c>
      <c r="G29" s="119">
        <v>7.4999999999999997E-2</v>
      </c>
      <c r="H29" s="121">
        <v>7.4999999999999997E-2</v>
      </c>
      <c r="I29" s="122">
        <f t="shared" si="4"/>
        <v>0</v>
      </c>
      <c r="J29" s="123">
        <f t="shared" si="18"/>
        <v>100</v>
      </c>
      <c r="K29" s="123">
        <f>F29/E29*100</f>
        <v>0.625</v>
      </c>
      <c r="L29" s="120">
        <v>5.1849999999999996</v>
      </c>
      <c r="M29" s="122">
        <f>F29-L29</f>
        <v>-5.1099999999999994</v>
      </c>
      <c r="N29" s="123">
        <f>F29/L29*100</f>
        <v>1.446480231436837</v>
      </c>
    </row>
    <row r="30" spans="1:17" s="80" customFormat="1" ht="23.25" x14ac:dyDescent="0.25">
      <c r="A30" s="76">
        <f t="shared" si="17"/>
        <v>10</v>
      </c>
      <c r="B30" s="138" t="s">
        <v>32</v>
      </c>
      <c r="C30" s="77" t="s">
        <v>25</v>
      </c>
      <c r="D30" s="119">
        <v>10000</v>
      </c>
      <c r="E30" s="119">
        <v>10000</v>
      </c>
      <c r="F30" s="120">
        <f t="shared" si="3"/>
        <v>808.93100000000004</v>
      </c>
      <c r="G30" s="119">
        <v>808.93100000000004</v>
      </c>
      <c r="H30" s="121">
        <v>775</v>
      </c>
      <c r="I30" s="122">
        <f t="shared" si="4"/>
        <v>33.93100000000004</v>
      </c>
      <c r="J30" s="123">
        <f t="shared" si="18"/>
        <v>104.37819354838712</v>
      </c>
      <c r="K30" s="123">
        <f>F30/E30*100</f>
        <v>8.0893100000000011</v>
      </c>
      <c r="L30" s="120">
        <v>1031.287</v>
      </c>
      <c r="M30" s="122">
        <f>F30-L30</f>
        <v>-222.35599999999999</v>
      </c>
      <c r="N30" s="123">
        <f>F30/L30*100</f>
        <v>78.438979643881865</v>
      </c>
      <c r="O30" s="79">
        <f>100-N30</f>
        <v>21.561020356118135</v>
      </c>
    </row>
    <row r="31" spans="1:17" s="80" customFormat="1" ht="58.5" x14ac:dyDescent="0.25">
      <c r="A31" s="76">
        <f t="shared" si="17"/>
        <v>11</v>
      </c>
      <c r="B31" s="138" t="s">
        <v>80</v>
      </c>
      <c r="C31" s="77" t="s">
        <v>79</v>
      </c>
      <c r="D31" s="119">
        <v>450</v>
      </c>
      <c r="E31" s="119">
        <v>450</v>
      </c>
      <c r="F31" s="120">
        <f t="shared" si="3"/>
        <v>26</v>
      </c>
      <c r="G31" s="119">
        <v>26</v>
      </c>
      <c r="H31" s="121">
        <v>26</v>
      </c>
      <c r="I31" s="122">
        <f t="shared" si="4"/>
        <v>0</v>
      </c>
      <c r="J31" s="123">
        <f t="shared" si="18"/>
        <v>100</v>
      </c>
      <c r="K31" s="123">
        <f>F31/E31*100</f>
        <v>5.7777777777777777</v>
      </c>
      <c r="L31" s="120">
        <v>79.635000000000005</v>
      </c>
      <c r="M31" s="122">
        <f>F31-L31</f>
        <v>-53.635000000000005</v>
      </c>
      <c r="N31" s="123">
        <f>F31/L31*100</f>
        <v>32.6489608840334</v>
      </c>
    </row>
    <row r="32" spans="1:17" s="80" customFormat="1" ht="23.25" x14ac:dyDescent="0.25">
      <c r="A32" s="76">
        <f t="shared" si="17"/>
        <v>12</v>
      </c>
      <c r="B32" s="138" t="s">
        <v>108</v>
      </c>
      <c r="C32" s="77" t="s">
        <v>109</v>
      </c>
      <c r="D32" s="119">
        <v>17700</v>
      </c>
      <c r="E32" s="119">
        <v>17700</v>
      </c>
      <c r="F32" s="120">
        <f t="shared" si="3"/>
        <v>1414.5129999999999</v>
      </c>
      <c r="G32" s="119">
        <v>1414.5129999999999</v>
      </c>
      <c r="H32" s="121">
        <v>1300</v>
      </c>
      <c r="I32" s="122">
        <f t="shared" si="4"/>
        <v>114.51299999999992</v>
      </c>
      <c r="J32" s="123">
        <f t="shared" si="18"/>
        <v>108.8086923076923</v>
      </c>
      <c r="K32" s="123">
        <f>F32/E32*100</f>
        <v>7.9915988700564959</v>
      </c>
      <c r="L32" s="120">
        <v>1407.4690000000001</v>
      </c>
      <c r="M32" s="122">
        <f>F32-L32</f>
        <v>7.043999999999869</v>
      </c>
      <c r="N32" s="123">
        <f>F32/L32*100</f>
        <v>100.50047283457042</v>
      </c>
    </row>
    <row r="33" spans="1:21" s="80" customFormat="1" ht="78" x14ac:dyDescent="0.25">
      <c r="A33" s="76"/>
      <c r="B33" s="138" t="s">
        <v>145</v>
      </c>
      <c r="C33" s="77" t="s">
        <v>146</v>
      </c>
      <c r="D33" s="119">
        <v>58</v>
      </c>
      <c r="E33" s="119">
        <v>58</v>
      </c>
      <c r="F33" s="120">
        <f t="shared" si="3"/>
        <v>1.99</v>
      </c>
      <c r="G33" s="119">
        <v>1.99</v>
      </c>
      <c r="H33" s="121">
        <v>1.9</v>
      </c>
      <c r="I33" s="122">
        <f t="shared" si="4"/>
        <v>9.000000000000008E-2</v>
      </c>
      <c r="J33" s="123">
        <f t="shared" si="18"/>
        <v>104.73684210526318</v>
      </c>
      <c r="K33" s="123">
        <f>F33/E33*100</f>
        <v>3.4310344827586206</v>
      </c>
      <c r="L33" s="120">
        <v>8.39</v>
      </c>
      <c r="M33" s="122">
        <f>F33-L33</f>
        <v>-6.4</v>
      </c>
      <c r="N33" s="123">
        <f>F33/L33*100</f>
        <v>23.71871275327771</v>
      </c>
    </row>
    <row r="34" spans="1:21" s="80" customFormat="1" ht="23.25" x14ac:dyDescent="0.25">
      <c r="A34" s="76">
        <f>A32+1</f>
        <v>13</v>
      </c>
      <c r="B34" s="138" t="s">
        <v>82</v>
      </c>
      <c r="C34" s="77" t="s">
        <v>81</v>
      </c>
      <c r="D34" s="119">
        <f>SUM(D35:D38)</f>
        <v>43825</v>
      </c>
      <c r="E34" s="119">
        <f>SUM(E35:E38)</f>
        <v>43825</v>
      </c>
      <c r="F34" s="120">
        <f t="shared" si="3"/>
        <v>2787.4590000000003</v>
      </c>
      <c r="G34" s="119">
        <f t="shared" ref="G34:H34" si="19">SUM(G35:G38)</f>
        <v>2787.4590000000003</v>
      </c>
      <c r="H34" s="121">
        <f t="shared" si="19"/>
        <v>2654.4</v>
      </c>
      <c r="I34" s="122">
        <f t="shared" si="4"/>
        <v>133.0590000000002</v>
      </c>
      <c r="J34" s="123">
        <f t="shared" si="18"/>
        <v>105.01277124773961</v>
      </c>
      <c r="K34" s="123">
        <f>F34/E34*100</f>
        <v>6.3604312606959503</v>
      </c>
      <c r="L34" s="120">
        <f t="shared" ref="L34" si="20">SUM(L35:L38)</f>
        <v>2780.7419999999997</v>
      </c>
      <c r="M34" s="122">
        <f>F34-L34</f>
        <v>6.717000000000553</v>
      </c>
      <c r="N34" s="123">
        <f>F34/L34*100</f>
        <v>100.24155423264727</v>
      </c>
    </row>
    <row r="35" spans="1:21" s="84" customFormat="1" ht="58.5" x14ac:dyDescent="0.25">
      <c r="A35" s="81" t="s">
        <v>136</v>
      </c>
      <c r="B35" s="139" t="s">
        <v>74</v>
      </c>
      <c r="C35" s="149" t="s">
        <v>73</v>
      </c>
      <c r="D35" s="124">
        <v>1100</v>
      </c>
      <c r="E35" s="124">
        <v>1100</v>
      </c>
      <c r="F35" s="125">
        <f t="shared" si="3"/>
        <v>84.753</v>
      </c>
      <c r="G35" s="124">
        <v>84.753</v>
      </c>
      <c r="H35" s="126">
        <v>80</v>
      </c>
      <c r="I35" s="127">
        <f t="shared" si="4"/>
        <v>4.7530000000000001</v>
      </c>
      <c r="J35" s="128">
        <f t="shared" si="18"/>
        <v>105.94125000000001</v>
      </c>
      <c r="K35" s="128">
        <f>F35/E35*100</f>
        <v>7.7048181818181822</v>
      </c>
      <c r="L35" s="125">
        <v>105.29900000000001</v>
      </c>
      <c r="M35" s="127">
        <f>F35-L35</f>
        <v>-20.546000000000006</v>
      </c>
      <c r="N35" s="128">
        <f>F35/L35*100</f>
        <v>80.487943855117322</v>
      </c>
      <c r="O35" s="128">
        <f>N35-100</f>
        <v>-19.512056144882678</v>
      </c>
      <c r="P35" s="82"/>
    </row>
    <row r="36" spans="1:21" s="84" customFormat="1" ht="23.25" x14ac:dyDescent="0.25">
      <c r="A36" s="81" t="s">
        <v>137</v>
      </c>
      <c r="B36" s="140" t="s">
        <v>61</v>
      </c>
      <c r="C36" s="68" t="s">
        <v>62</v>
      </c>
      <c r="D36" s="124">
        <v>42000</v>
      </c>
      <c r="E36" s="124">
        <v>42000</v>
      </c>
      <c r="F36" s="125">
        <f t="shared" si="3"/>
        <v>2625.3359999999998</v>
      </c>
      <c r="G36" s="124">
        <v>2625.3359999999998</v>
      </c>
      <c r="H36" s="126">
        <v>2500</v>
      </c>
      <c r="I36" s="127">
        <f t="shared" si="4"/>
        <v>125.33599999999979</v>
      </c>
      <c r="J36" s="128">
        <f t="shared" si="18"/>
        <v>105.01343999999999</v>
      </c>
      <c r="K36" s="128">
        <f>F36/E36*100</f>
        <v>6.250799999999999</v>
      </c>
      <c r="L36" s="125">
        <v>2558.1509999999998</v>
      </c>
      <c r="M36" s="127">
        <f>F36-L36</f>
        <v>67.184999999999945</v>
      </c>
      <c r="N36" s="128">
        <f>F36/L36*100</f>
        <v>102.62631095662454</v>
      </c>
      <c r="O36" s="128">
        <f>N36-100</f>
        <v>2.6263109566245362</v>
      </c>
      <c r="P36" s="83"/>
    </row>
    <row r="37" spans="1:21" s="84" customFormat="1" ht="39" x14ac:dyDescent="0.25">
      <c r="A37" s="81" t="s">
        <v>138</v>
      </c>
      <c r="B37" s="140" t="s">
        <v>78</v>
      </c>
      <c r="C37" s="68" t="s">
        <v>75</v>
      </c>
      <c r="D37" s="124">
        <v>680</v>
      </c>
      <c r="E37" s="124">
        <v>680</v>
      </c>
      <c r="F37" s="125">
        <f t="shared" si="3"/>
        <v>73.34</v>
      </c>
      <c r="G37" s="124">
        <v>73.34</v>
      </c>
      <c r="H37" s="126">
        <v>70.400000000000006</v>
      </c>
      <c r="I37" s="127">
        <f t="shared" si="4"/>
        <v>2.9399999999999977</v>
      </c>
      <c r="J37" s="128">
        <f t="shared" si="18"/>
        <v>104.17613636363636</v>
      </c>
      <c r="K37" s="128">
        <f>F37/E37*100</f>
        <v>10.785294117647059</v>
      </c>
      <c r="L37" s="125">
        <v>109.502</v>
      </c>
      <c r="M37" s="127">
        <f>F37-L37</f>
        <v>-36.161999999999992</v>
      </c>
      <c r="N37" s="128">
        <f>F37/L37*100</f>
        <v>66.975945644828414</v>
      </c>
    </row>
    <row r="38" spans="1:21" s="84" customFormat="1" ht="117" x14ac:dyDescent="0.25">
      <c r="A38" s="81" t="s">
        <v>139</v>
      </c>
      <c r="B38" s="141" t="s">
        <v>77</v>
      </c>
      <c r="C38" s="68" t="s">
        <v>76</v>
      </c>
      <c r="D38" s="124">
        <v>45</v>
      </c>
      <c r="E38" s="124">
        <v>45</v>
      </c>
      <c r="F38" s="125">
        <f t="shared" si="3"/>
        <v>4.03</v>
      </c>
      <c r="G38" s="124">
        <v>4.03</v>
      </c>
      <c r="H38" s="126">
        <v>4</v>
      </c>
      <c r="I38" s="127">
        <f t="shared" si="4"/>
        <v>3.0000000000000249E-2</v>
      </c>
      <c r="J38" s="128">
        <f t="shared" si="18"/>
        <v>100.75</v>
      </c>
      <c r="K38" s="128">
        <f>F38/E38*100</f>
        <v>8.9555555555555557</v>
      </c>
      <c r="L38" s="125">
        <v>7.79</v>
      </c>
      <c r="M38" s="127">
        <f>F38-L38</f>
        <v>-3.76</v>
      </c>
      <c r="N38" s="128">
        <f>F38/L38*100</f>
        <v>51.732991014120664</v>
      </c>
    </row>
    <row r="39" spans="1:21" s="80" customFormat="1" ht="58.5" x14ac:dyDescent="0.25">
      <c r="A39" s="76">
        <v>14</v>
      </c>
      <c r="B39" s="142" t="s">
        <v>37</v>
      </c>
      <c r="C39" s="77" t="s">
        <v>20</v>
      </c>
      <c r="D39" s="119">
        <v>12000</v>
      </c>
      <c r="E39" s="119">
        <v>12000</v>
      </c>
      <c r="F39" s="120">
        <f t="shared" si="3"/>
        <v>3396.0749999999998</v>
      </c>
      <c r="G39" s="119">
        <v>3396.0749999999998</v>
      </c>
      <c r="H39" s="121">
        <v>3370</v>
      </c>
      <c r="I39" s="122">
        <f t="shared" si="4"/>
        <v>26.074999999999818</v>
      </c>
      <c r="J39" s="123">
        <f t="shared" si="18"/>
        <v>100.77373887240356</v>
      </c>
      <c r="K39" s="123">
        <f>F39/E39*100</f>
        <v>28.300624999999997</v>
      </c>
      <c r="L39" s="120">
        <v>1496.537</v>
      </c>
      <c r="M39" s="122">
        <f>F39-L39</f>
        <v>1899.5379999999998</v>
      </c>
      <c r="N39" s="123">
        <f>F39/L39*100</f>
        <v>226.92890319450837</v>
      </c>
    </row>
    <row r="40" spans="1:21" s="80" customFormat="1" ht="23.25" x14ac:dyDescent="0.25">
      <c r="A40" s="76">
        <f t="shared" ref="A40:A46" si="21">A39+1</f>
        <v>15</v>
      </c>
      <c r="B40" s="85" t="s">
        <v>56</v>
      </c>
      <c r="C40" s="77" t="s">
        <v>16</v>
      </c>
      <c r="D40" s="119">
        <v>405.2</v>
      </c>
      <c r="E40" s="119">
        <v>405.2</v>
      </c>
      <c r="F40" s="120">
        <f t="shared" si="3"/>
        <v>22.706</v>
      </c>
      <c r="G40" s="119">
        <v>22.706</v>
      </c>
      <c r="H40" s="121">
        <v>21.9</v>
      </c>
      <c r="I40" s="122">
        <f t="shared" si="4"/>
        <v>0.80600000000000094</v>
      </c>
      <c r="J40" s="123">
        <f t="shared" si="18"/>
        <v>103.68036529680367</v>
      </c>
      <c r="K40" s="123">
        <f>F40/E40*100</f>
        <v>5.6036525172754192</v>
      </c>
      <c r="L40" s="120">
        <v>46.207000000000001</v>
      </c>
      <c r="M40" s="122">
        <f>F40-L40</f>
        <v>-23.501000000000001</v>
      </c>
      <c r="N40" s="123">
        <f>F40/L40*100</f>
        <v>49.13974073192373</v>
      </c>
      <c r="O40" s="79">
        <f>100-N40</f>
        <v>50.86025926807627</v>
      </c>
    </row>
    <row r="41" spans="1:21" s="80" customFormat="1" ht="97.5" x14ac:dyDescent="0.25">
      <c r="A41" s="76">
        <f t="shared" si="21"/>
        <v>16</v>
      </c>
      <c r="B41" s="85" t="s">
        <v>96</v>
      </c>
      <c r="C41" s="77" t="s">
        <v>95</v>
      </c>
      <c r="D41" s="119">
        <v>24</v>
      </c>
      <c r="E41" s="119">
        <v>24</v>
      </c>
      <c r="F41" s="120">
        <f t="shared" si="3"/>
        <v>2.472</v>
      </c>
      <c r="G41" s="119">
        <v>2.472</v>
      </c>
      <c r="H41" s="121">
        <v>2.4</v>
      </c>
      <c r="I41" s="122">
        <f t="shared" si="4"/>
        <v>7.2000000000000064E-2</v>
      </c>
      <c r="J41" s="123">
        <f t="shared" si="18"/>
        <v>103</v>
      </c>
      <c r="K41" s="123">
        <f>F41/E41*100</f>
        <v>10.299999999999999</v>
      </c>
      <c r="L41" s="120">
        <v>0</v>
      </c>
      <c r="M41" s="122">
        <f>F41-L41</f>
        <v>2.472</v>
      </c>
      <c r="N41" s="123"/>
    </row>
    <row r="42" spans="1:21" s="80" customFormat="1" ht="39" x14ac:dyDescent="0.25">
      <c r="A42" s="76">
        <f t="shared" si="21"/>
        <v>17</v>
      </c>
      <c r="B42" s="107" t="s">
        <v>63</v>
      </c>
      <c r="C42" s="34" t="s">
        <v>64</v>
      </c>
      <c r="D42" s="119">
        <v>270</v>
      </c>
      <c r="E42" s="119">
        <v>270</v>
      </c>
      <c r="F42" s="120">
        <f t="shared" si="3"/>
        <v>0</v>
      </c>
      <c r="G42" s="119">
        <v>0</v>
      </c>
      <c r="H42" s="121">
        <v>0</v>
      </c>
      <c r="I42" s="122">
        <f t="shared" si="4"/>
        <v>0</v>
      </c>
      <c r="J42" s="123"/>
      <c r="K42" s="123">
        <f>F42/E42*100</f>
        <v>0</v>
      </c>
      <c r="L42" s="120">
        <v>0</v>
      </c>
      <c r="M42" s="122">
        <f>F42-L42</f>
        <v>0</v>
      </c>
      <c r="N42" s="123"/>
    </row>
    <row r="43" spans="1:21" s="80" customFormat="1" ht="23.25" x14ac:dyDescent="0.25">
      <c r="A43" s="76">
        <f t="shared" si="21"/>
        <v>18</v>
      </c>
      <c r="B43" s="85" t="s">
        <v>8</v>
      </c>
      <c r="C43" s="77" t="s">
        <v>21</v>
      </c>
      <c r="D43" s="119">
        <v>1700</v>
      </c>
      <c r="E43" s="119">
        <v>1700</v>
      </c>
      <c r="F43" s="120">
        <f t="shared" ref="F43:F56" si="22">SUM(G43:G43)</f>
        <v>255.631</v>
      </c>
      <c r="G43" s="119">
        <v>255.631</v>
      </c>
      <c r="H43" s="121">
        <v>227</v>
      </c>
      <c r="I43" s="122">
        <f t="shared" ref="I43:I56" si="23">F43-H43</f>
        <v>28.631</v>
      </c>
      <c r="J43" s="123">
        <f>F43/H43*100</f>
        <v>112.61277533039649</v>
      </c>
      <c r="K43" s="123">
        <f>F43/E43*100</f>
        <v>15.037117647058823</v>
      </c>
      <c r="L43" s="120">
        <v>229.78800000000001</v>
      </c>
      <c r="M43" s="122">
        <f>F43-L43</f>
        <v>25.842999999999989</v>
      </c>
      <c r="N43" s="123">
        <f>F43/L43*100</f>
        <v>111.24645325256324</v>
      </c>
      <c r="R43" s="80">
        <v>246438.04</v>
      </c>
    </row>
    <row r="44" spans="1:21" s="80" customFormat="1" ht="156" x14ac:dyDescent="0.25">
      <c r="A44" s="76">
        <f t="shared" si="21"/>
        <v>19</v>
      </c>
      <c r="B44" s="85" t="s">
        <v>55</v>
      </c>
      <c r="C44" s="77" t="s">
        <v>49</v>
      </c>
      <c r="D44" s="119">
        <v>2000</v>
      </c>
      <c r="E44" s="119">
        <v>2000</v>
      </c>
      <c r="F44" s="120">
        <f t="shared" si="22"/>
        <v>1130.5809999999999</v>
      </c>
      <c r="G44" s="119">
        <v>1130.5809999999999</v>
      </c>
      <c r="H44" s="121">
        <v>1080</v>
      </c>
      <c r="I44" s="122">
        <f t="shared" si="23"/>
        <v>50.580999999999904</v>
      </c>
      <c r="J44" s="123">
        <f>F44/H44*100</f>
        <v>104.68342592592592</v>
      </c>
      <c r="K44" s="123">
        <f>F44/E44*100</f>
        <v>56.529049999999991</v>
      </c>
      <c r="L44" s="120">
        <v>162.79300000000001</v>
      </c>
      <c r="M44" s="122">
        <f>F44-L44</f>
        <v>967.7879999999999</v>
      </c>
      <c r="N44" s="123">
        <f>F44/L44*100</f>
        <v>694.48993507091825</v>
      </c>
    </row>
    <row r="45" spans="1:21" s="80" customFormat="1" ht="78" x14ac:dyDescent="0.25">
      <c r="A45" s="76">
        <f t="shared" si="21"/>
        <v>20</v>
      </c>
      <c r="B45" s="85" t="s">
        <v>124</v>
      </c>
      <c r="C45" s="77" t="s">
        <v>123</v>
      </c>
      <c r="D45" s="119">
        <v>0.25</v>
      </c>
      <c r="E45" s="119">
        <v>0.25</v>
      </c>
      <c r="F45" s="120">
        <f t="shared" si="22"/>
        <v>0</v>
      </c>
      <c r="G45" s="119">
        <v>0</v>
      </c>
      <c r="H45" s="121">
        <v>0</v>
      </c>
      <c r="I45" s="122">
        <f t="shared" si="23"/>
        <v>0</v>
      </c>
      <c r="J45" s="123"/>
      <c r="K45" s="123">
        <f>F45/E45*100</f>
        <v>0</v>
      </c>
      <c r="L45" s="120">
        <v>0</v>
      </c>
      <c r="M45" s="122">
        <f>F45-L45</f>
        <v>0</v>
      </c>
      <c r="N45" s="123"/>
      <c r="P45" s="78">
        <f>F47-F43</f>
        <v>409197.19599999988</v>
      </c>
      <c r="Q45" s="78">
        <f>L47-L43</f>
        <v>303309.93900000007</v>
      </c>
      <c r="R45" s="79">
        <f>P45/Q45</f>
        <v>1.3491057937273851</v>
      </c>
    </row>
    <row r="46" spans="1:21" s="80" customFormat="1" ht="39" x14ac:dyDescent="0.25">
      <c r="A46" s="76">
        <f t="shared" si="21"/>
        <v>21</v>
      </c>
      <c r="B46" s="85" t="s">
        <v>84</v>
      </c>
      <c r="C46" s="77" t="s">
        <v>83</v>
      </c>
      <c r="D46" s="119">
        <v>0.25</v>
      </c>
      <c r="E46" s="119">
        <v>0.25</v>
      </c>
      <c r="F46" s="120">
        <f t="shared" si="22"/>
        <v>0</v>
      </c>
      <c r="G46" s="119">
        <v>0</v>
      </c>
      <c r="H46" s="121">
        <v>0</v>
      </c>
      <c r="I46" s="122">
        <f t="shared" si="23"/>
        <v>0</v>
      </c>
      <c r="J46" s="123"/>
      <c r="K46" s="123">
        <f>F46/E46*100</f>
        <v>0</v>
      </c>
      <c r="L46" s="120">
        <v>0</v>
      </c>
      <c r="M46" s="122">
        <f>F46-L46</f>
        <v>0</v>
      </c>
      <c r="N46" s="123"/>
    </row>
    <row r="47" spans="1:21" s="91" customFormat="1" ht="22.5" x14ac:dyDescent="0.3">
      <c r="A47" s="86"/>
      <c r="B47" s="87" t="s">
        <v>9</v>
      </c>
      <c r="C47" s="88"/>
      <c r="D47" s="88">
        <f>D7+D8+D9+D14+D20+D26+D27+D28+D29+D30+D31+D32+D34+D39+D40+D41+D42+D43+D44+D46+D45+D33</f>
        <v>4907395.4850000003</v>
      </c>
      <c r="E47" s="88">
        <f>E7+E8+E9+E14+E20+E26+E27+E28+E29+E30+E31+E32+E34+E39+E40+E41+E42+E43+E44+E46+E45+E33</f>
        <v>4907395.4850000003</v>
      </c>
      <c r="F47" s="88">
        <f t="shared" si="22"/>
        <v>409452.82699999987</v>
      </c>
      <c r="G47" s="88">
        <f t="shared" ref="G47:H47" si="24">G7+G8+G9+G14+G20+G26+G27+G28+G29+G30+G31+G32+G34+G39+G40+G41+G42+G43+G44+G46+G45+G33</f>
        <v>409452.82699999987</v>
      </c>
      <c r="H47" s="88">
        <f t="shared" si="24"/>
        <v>389767.98100000009</v>
      </c>
      <c r="I47" s="89">
        <f t="shared" si="23"/>
        <v>19684.845999999787</v>
      </c>
      <c r="J47" s="90">
        <f>F47/H47*100</f>
        <v>105.05040099740768</v>
      </c>
      <c r="K47" s="90">
        <f>F47/E47*100</f>
        <v>8.3435873112639474</v>
      </c>
      <c r="L47" s="88">
        <f>L7+L8+L9+L14+L20+L26+L27+L28+L29+L30+L31+L32+L34+L39+L40+L41+L42+L43+L44+L46+L45+L33</f>
        <v>303539.72700000007</v>
      </c>
      <c r="M47" s="89">
        <f>F47-L47</f>
        <v>105913.0999999998</v>
      </c>
      <c r="N47" s="90">
        <f>F47/L47*100</f>
        <v>134.89266497231836</v>
      </c>
      <c r="O47" s="92">
        <v>231503.71900000001</v>
      </c>
      <c r="P47" s="92">
        <f>O47-L47</f>
        <v>-72036.00800000006</v>
      </c>
      <c r="S47" s="92" t="e">
        <f>#REF!-#REF!-#REF!</f>
        <v>#REF!</v>
      </c>
      <c r="U47" s="91">
        <v>294547.38299999997</v>
      </c>
    </row>
    <row r="48" spans="1:21" s="10" customFormat="1" ht="39" x14ac:dyDescent="0.25">
      <c r="A48" s="24">
        <v>1</v>
      </c>
      <c r="B48" s="60" t="s">
        <v>125</v>
      </c>
      <c r="C48" s="25" t="s">
        <v>57</v>
      </c>
      <c r="D48" s="129"/>
      <c r="E48" s="129">
        <v>743512.7</v>
      </c>
      <c r="F48" s="120">
        <f t="shared" si="22"/>
        <v>58102.400000000001</v>
      </c>
      <c r="G48" s="119">
        <v>58102.400000000001</v>
      </c>
      <c r="H48" s="119">
        <v>58102.400000000001</v>
      </c>
      <c r="I48" s="122">
        <f t="shared" si="23"/>
        <v>0</v>
      </c>
      <c r="J48" s="123">
        <f>F48/H48*100</f>
        <v>100</v>
      </c>
      <c r="K48" s="123">
        <f>F48/E48*100</f>
        <v>7.8145807058843788</v>
      </c>
      <c r="L48" s="120">
        <v>65887.7</v>
      </c>
      <c r="M48" s="122">
        <f>F48-L48</f>
        <v>-7785.2999999999956</v>
      </c>
      <c r="N48" s="123">
        <f>F48/L48*100</f>
        <v>88.183985781868245</v>
      </c>
      <c r="O48" s="44"/>
      <c r="P48" s="44"/>
      <c r="Q48" s="44"/>
      <c r="R48" s="46"/>
    </row>
    <row r="49" spans="1:18" s="10" customFormat="1" ht="75" x14ac:dyDescent="0.25">
      <c r="A49" s="24">
        <f>A48+1</f>
        <v>2</v>
      </c>
      <c r="B49" s="175" t="s">
        <v>157</v>
      </c>
      <c r="C49" s="150" t="s">
        <v>110</v>
      </c>
      <c r="D49" s="129"/>
      <c r="E49" s="129"/>
      <c r="F49" s="120">
        <f t="shared" si="22"/>
        <v>0</v>
      </c>
      <c r="G49" s="119"/>
      <c r="H49" s="119"/>
      <c r="I49" s="122">
        <f t="shared" si="23"/>
        <v>0</v>
      </c>
      <c r="J49" s="123"/>
      <c r="K49" s="123"/>
      <c r="L49" s="120">
        <v>2416.6999999999998</v>
      </c>
      <c r="M49" s="122">
        <f>F49-L49</f>
        <v>-2416.6999999999998</v>
      </c>
      <c r="N49" s="123"/>
      <c r="O49" s="44"/>
      <c r="P49" s="44"/>
      <c r="Q49" s="44"/>
      <c r="R49" s="46"/>
    </row>
    <row r="50" spans="1:18" s="10" customFormat="1" ht="37.5" x14ac:dyDescent="0.25">
      <c r="A50" s="24">
        <f t="shared" ref="A50:A51" si="25">A49+1</f>
        <v>3</v>
      </c>
      <c r="B50" s="175" t="s">
        <v>158</v>
      </c>
      <c r="C50" s="150" t="s">
        <v>119</v>
      </c>
      <c r="D50" s="129"/>
      <c r="E50" s="129">
        <v>17495.900000000001</v>
      </c>
      <c r="F50" s="120">
        <f t="shared" si="22"/>
        <v>1367.232</v>
      </c>
      <c r="G50" s="119">
        <v>1367.232</v>
      </c>
      <c r="H50" s="121">
        <v>1367.232</v>
      </c>
      <c r="I50" s="122">
        <f t="shared" si="23"/>
        <v>0</v>
      </c>
      <c r="J50" s="123">
        <f>F50/H50*100</f>
        <v>100</v>
      </c>
      <c r="K50" s="123">
        <f>F50/E50*100</f>
        <v>7.8145851313736356</v>
      </c>
      <c r="L50" s="120">
        <v>1290.8869999999999</v>
      </c>
      <c r="M50" s="122">
        <f>F50-L50</f>
        <v>76.345000000000027</v>
      </c>
      <c r="N50" s="123">
        <f>F50/L50*100</f>
        <v>105.91415050271635</v>
      </c>
    </row>
    <row r="51" spans="1:18" s="10" customFormat="1" ht="56.25" x14ac:dyDescent="0.25">
      <c r="A51" s="24">
        <f t="shared" si="25"/>
        <v>4</v>
      </c>
      <c r="B51" s="175" t="s">
        <v>159</v>
      </c>
      <c r="C51" s="150">
        <v>41051200</v>
      </c>
      <c r="D51" s="129"/>
      <c r="E51" s="129">
        <v>2613.9</v>
      </c>
      <c r="F51" s="120">
        <f t="shared" si="22"/>
        <v>217.81800000000001</v>
      </c>
      <c r="G51" s="119">
        <v>217.81800000000001</v>
      </c>
      <c r="H51" s="121">
        <v>217.81800000000001</v>
      </c>
      <c r="I51" s="122">
        <f t="shared" si="23"/>
        <v>0</v>
      </c>
      <c r="J51" s="123">
        <f>F51/H51*100</f>
        <v>100</v>
      </c>
      <c r="K51" s="123">
        <f>F51/E51*100</f>
        <v>8.333065534259152</v>
      </c>
      <c r="L51" s="120">
        <v>82.944999999999993</v>
      </c>
      <c r="M51" s="122">
        <f>F51-L51</f>
        <v>134.87300000000002</v>
      </c>
      <c r="N51" s="123">
        <f>F51/L51*100</f>
        <v>262.60534088854064</v>
      </c>
    </row>
    <row r="52" spans="1:18" s="10" customFormat="1" ht="23.25" x14ac:dyDescent="0.25">
      <c r="A52" s="24">
        <v>5</v>
      </c>
      <c r="B52" s="176" t="s">
        <v>160</v>
      </c>
      <c r="C52" s="150" t="s">
        <v>111</v>
      </c>
      <c r="D52" s="129">
        <f>SUM(D53:D56)</f>
        <v>4144</v>
      </c>
      <c r="E52" s="129">
        <f>SUM(E53:E56)</f>
        <v>4144</v>
      </c>
      <c r="F52" s="120">
        <f t="shared" si="22"/>
        <v>0</v>
      </c>
      <c r="G52" s="119">
        <f>SUM(G53:G56)</f>
        <v>0</v>
      </c>
      <c r="H52" s="119">
        <f>SUM(H53:H56)</f>
        <v>363.42899999999997</v>
      </c>
      <c r="I52" s="122">
        <f t="shared" si="23"/>
        <v>-363.42899999999997</v>
      </c>
      <c r="J52" s="123">
        <f t="shared" ref="J52:J56" si="26">F52/H52*100</f>
        <v>0</v>
      </c>
      <c r="K52" s="123">
        <f>F52/E52*100</f>
        <v>0</v>
      </c>
      <c r="L52" s="120">
        <f>SUM(L53:L56)</f>
        <v>0</v>
      </c>
      <c r="M52" s="122">
        <f>F52-L52</f>
        <v>0</v>
      </c>
      <c r="N52" s="123"/>
      <c r="O52" s="120">
        <v>5098.8379999999997</v>
      </c>
      <c r="P52" s="120">
        <f>O52-L52</f>
        <v>5098.8379999999997</v>
      </c>
    </row>
    <row r="53" spans="1:18" s="43" customFormat="1" ht="39" x14ac:dyDescent="0.25">
      <c r="A53" s="42" t="s">
        <v>131</v>
      </c>
      <c r="B53" s="151" t="s">
        <v>161</v>
      </c>
      <c r="C53" s="106"/>
      <c r="D53" s="130">
        <v>105</v>
      </c>
      <c r="E53" s="130">
        <v>105</v>
      </c>
      <c r="F53" s="125">
        <f t="shared" si="22"/>
        <v>0</v>
      </c>
      <c r="G53" s="124">
        <v>0</v>
      </c>
      <c r="H53" s="126">
        <v>2.7519999999999998</v>
      </c>
      <c r="I53" s="127">
        <f t="shared" si="23"/>
        <v>-2.7519999999999998</v>
      </c>
      <c r="J53" s="128">
        <f t="shared" si="26"/>
        <v>0</v>
      </c>
      <c r="K53" s="128">
        <f>F53/E53*100</f>
        <v>0</v>
      </c>
      <c r="L53" s="125">
        <v>0</v>
      </c>
      <c r="M53" s="127">
        <f>F53-L53</f>
        <v>0</v>
      </c>
      <c r="N53" s="128"/>
    </row>
    <row r="54" spans="1:18" s="43" customFormat="1" ht="39" x14ac:dyDescent="0.25">
      <c r="A54" s="42" t="s">
        <v>132</v>
      </c>
      <c r="B54" s="151" t="s">
        <v>162</v>
      </c>
      <c r="C54" s="106"/>
      <c r="D54" s="130">
        <v>1246.7</v>
      </c>
      <c r="E54" s="130">
        <v>1246.7</v>
      </c>
      <c r="F54" s="125">
        <f t="shared" si="22"/>
        <v>0</v>
      </c>
      <c r="G54" s="124">
        <v>0</v>
      </c>
      <c r="H54" s="126">
        <v>139.065</v>
      </c>
      <c r="I54" s="127">
        <f t="shared" si="23"/>
        <v>-139.065</v>
      </c>
      <c r="J54" s="128">
        <f t="shared" si="26"/>
        <v>0</v>
      </c>
      <c r="K54" s="128">
        <f>F54/E54*100</f>
        <v>0</v>
      </c>
      <c r="L54" s="125">
        <v>0</v>
      </c>
      <c r="M54" s="127">
        <f>F54-L54</f>
        <v>0</v>
      </c>
      <c r="N54" s="128"/>
    </row>
    <row r="55" spans="1:18" s="43" customFormat="1" ht="76.5" x14ac:dyDescent="0.25">
      <c r="A55" s="42" t="s">
        <v>133</v>
      </c>
      <c r="B55" s="151" t="s">
        <v>163</v>
      </c>
      <c r="C55" s="106"/>
      <c r="D55" s="130">
        <v>292.3</v>
      </c>
      <c r="E55" s="130">
        <v>292.3</v>
      </c>
      <c r="F55" s="125">
        <f t="shared" si="22"/>
        <v>0</v>
      </c>
      <c r="G55" s="124">
        <v>0</v>
      </c>
      <c r="H55" s="126">
        <v>48.712000000000003</v>
      </c>
      <c r="I55" s="127">
        <f t="shared" si="23"/>
        <v>-48.712000000000003</v>
      </c>
      <c r="J55" s="128">
        <f t="shared" si="26"/>
        <v>0</v>
      </c>
      <c r="K55" s="128">
        <f>F55/E55*100</f>
        <v>0</v>
      </c>
      <c r="L55" s="125">
        <v>0</v>
      </c>
      <c r="M55" s="127">
        <f>F55-L55</f>
        <v>0</v>
      </c>
      <c r="N55" s="128"/>
    </row>
    <row r="56" spans="1:18" s="43" customFormat="1" ht="57.75" x14ac:dyDescent="0.25">
      <c r="A56" s="42" t="s">
        <v>134</v>
      </c>
      <c r="B56" s="151" t="s">
        <v>164</v>
      </c>
      <c r="C56" s="106"/>
      <c r="D56" s="130">
        <v>2500</v>
      </c>
      <c r="E56" s="130">
        <v>2500</v>
      </c>
      <c r="F56" s="125">
        <f t="shared" si="22"/>
        <v>0</v>
      </c>
      <c r="G56" s="124">
        <v>0</v>
      </c>
      <c r="H56" s="126">
        <v>172.9</v>
      </c>
      <c r="I56" s="127">
        <f t="shared" si="23"/>
        <v>-172.9</v>
      </c>
      <c r="J56" s="128">
        <f t="shared" si="26"/>
        <v>0</v>
      </c>
      <c r="K56" s="128">
        <f>F56/E56*100</f>
        <v>0</v>
      </c>
      <c r="L56" s="125">
        <v>0</v>
      </c>
      <c r="M56" s="127">
        <f>F56-L56</f>
        <v>0</v>
      </c>
      <c r="N56" s="128"/>
    </row>
    <row r="57" spans="1:18" s="10" customFormat="1" ht="23.25" x14ac:dyDescent="0.25">
      <c r="A57" s="24"/>
      <c r="B57" s="151"/>
      <c r="C57" s="25"/>
      <c r="D57" s="129"/>
      <c r="E57" s="129"/>
      <c r="F57" s="120"/>
      <c r="G57" s="119"/>
      <c r="H57" s="129"/>
      <c r="I57" s="122"/>
      <c r="J57" s="123"/>
      <c r="K57" s="123"/>
      <c r="L57" s="120"/>
      <c r="M57" s="127"/>
      <c r="N57" s="123"/>
    </row>
    <row r="58" spans="1:18" s="50" customFormat="1" ht="22.5" x14ac:dyDescent="0.3">
      <c r="A58" s="47"/>
      <c r="B58" s="51" t="s">
        <v>31</v>
      </c>
      <c r="C58" s="48"/>
      <c r="D58" s="49">
        <f>D61+D60</f>
        <v>4144</v>
      </c>
      <c r="E58" s="49">
        <f>E61+E60</f>
        <v>767766.5</v>
      </c>
      <c r="F58" s="49">
        <f>SUM(G58:G58)</f>
        <v>59687.450000000004</v>
      </c>
      <c r="G58" s="49">
        <f>G61+G60</f>
        <v>59687.450000000004</v>
      </c>
      <c r="H58" s="49">
        <f>H61+H60</f>
        <v>60050.879000000001</v>
      </c>
      <c r="I58" s="89">
        <f>F58-H58</f>
        <v>-363.42899999999645</v>
      </c>
      <c r="J58" s="90">
        <f>F58/H58*100</f>
        <v>99.394798201038824</v>
      </c>
      <c r="K58" s="90">
        <f>F58/E58*100</f>
        <v>7.7741670156225888</v>
      </c>
      <c r="L58" s="49">
        <f>L61+L60</f>
        <v>69678.231999999989</v>
      </c>
      <c r="M58" s="89">
        <f>F58-L58</f>
        <v>-9990.7819999999847</v>
      </c>
      <c r="N58" s="90">
        <f>F58/L58*100</f>
        <v>85.661544914055824</v>
      </c>
    </row>
    <row r="59" spans="1:18" s="13" customFormat="1" ht="23.25" x14ac:dyDescent="0.25">
      <c r="A59" s="12"/>
      <c r="B59" s="172" t="s">
        <v>97</v>
      </c>
      <c r="C59" s="11"/>
      <c r="D59" s="131"/>
      <c r="E59" s="131"/>
      <c r="F59" s="132"/>
      <c r="G59" s="131"/>
      <c r="H59" s="131"/>
      <c r="I59" s="122"/>
      <c r="J59" s="123"/>
      <c r="K59" s="95"/>
      <c r="L59" s="132"/>
      <c r="M59" s="94"/>
      <c r="N59" s="95"/>
    </row>
    <row r="60" spans="1:18" s="13" customFormat="1" ht="22.5" x14ac:dyDescent="0.25">
      <c r="A60" s="12"/>
      <c r="B60" s="165" t="s">
        <v>112</v>
      </c>
      <c r="C60" s="26"/>
      <c r="D60" s="56">
        <f>D49</f>
        <v>0</v>
      </c>
      <c r="E60" s="56">
        <f>E49</f>
        <v>0</v>
      </c>
      <c r="F60" s="49">
        <f>SUM(G60:G60)</f>
        <v>0</v>
      </c>
      <c r="G60" s="56">
        <f>G49</f>
        <v>0</v>
      </c>
      <c r="H60" s="56">
        <f>H49</f>
        <v>0</v>
      </c>
      <c r="I60" s="94">
        <f>F60-H60</f>
        <v>0</v>
      </c>
      <c r="J60" s="95"/>
      <c r="K60" s="95"/>
      <c r="L60" s="49">
        <f>L49</f>
        <v>2416.6999999999998</v>
      </c>
      <c r="M60" s="94">
        <f>F60-L60</f>
        <v>-2416.6999999999998</v>
      </c>
      <c r="N60" s="95"/>
    </row>
    <row r="61" spans="1:18" s="13" customFormat="1" ht="22.5" x14ac:dyDescent="0.25">
      <c r="A61" s="12"/>
      <c r="B61" s="165" t="s">
        <v>72</v>
      </c>
      <c r="C61" s="26"/>
      <c r="D61" s="56">
        <f>D62+D63</f>
        <v>4144</v>
      </c>
      <c r="E61" s="56">
        <f>E62+E63</f>
        <v>767766.5</v>
      </c>
      <c r="F61" s="49">
        <f>SUM(G61:G61)</f>
        <v>59687.450000000004</v>
      </c>
      <c r="G61" s="56">
        <f>G62+G63</f>
        <v>59687.450000000004</v>
      </c>
      <c r="H61" s="56">
        <f>H62+H63</f>
        <v>60050.879000000001</v>
      </c>
      <c r="I61" s="94">
        <f>F61-H61</f>
        <v>-363.42899999999645</v>
      </c>
      <c r="J61" s="95">
        <f>F61/H61*100</f>
        <v>99.394798201038824</v>
      </c>
      <c r="K61" s="95">
        <f>F61/E61*100</f>
        <v>7.7741670156225888</v>
      </c>
      <c r="L61" s="49">
        <f>L62+L63</f>
        <v>67261.531999999992</v>
      </c>
      <c r="M61" s="94">
        <f>F61-L61</f>
        <v>-7574.0819999999876</v>
      </c>
      <c r="N61" s="95">
        <f>F61/L61*100</f>
        <v>88.739355505610561</v>
      </c>
    </row>
    <row r="62" spans="1:18" s="8" customFormat="1" ht="23.25" x14ac:dyDescent="0.25">
      <c r="A62" s="14"/>
      <c r="B62" s="17" t="s">
        <v>101</v>
      </c>
      <c r="C62" s="17"/>
      <c r="D62" s="130">
        <f>D48</f>
        <v>0</v>
      </c>
      <c r="E62" s="130">
        <f>E48</f>
        <v>743512.7</v>
      </c>
      <c r="F62" s="133">
        <f>SUM(G62:G62)</f>
        <v>58102.400000000001</v>
      </c>
      <c r="G62" s="130">
        <f>G48</f>
        <v>58102.400000000001</v>
      </c>
      <c r="H62" s="130">
        <f>H48</f>
        <v>58102.400000000001</v>
      </c>
      <c r="I62" s="127">
        <f>F62-H62</f>
        <v>0</v>
      </c>
      <c r="J62" s="128">
        <f>F62/H62*100</f>
        <v>100</v>
      </c>
      <c r="K62" s="128">
        <f>F62/E62*100</f>
        <v>7.8145807058843788</v>
      </c>
      <c r="L62" s="133">
        <f>L48</f>
        <v>65887.7</v>
      </c>
      <c r="M62" s="127">
        <f>F62-L62</f>
        <v>-7785.2999999999956</v>
      </c>
      <c r="N62" s="128">
        <f>F62/L62*100</f>
        <v>88.183985781868245</v>
      </c>
    </row>
    <row r="63" spans="1:18" s="8" customFormat="1" ht="23.25" x14ac:dyDescent="0.25">
      <c r="A63" s="14"/>
      <c r="B63" s="173" t="s">
        <v>100</v>
      </c>
      <c r="C63" s="17"/>
      <c r="D63" s="130">
        <f>D50+D52+D51</f>
        <v>4144</v>
      </c>
      <c r="E63" s="130">
        <f>E50+E52+E51</f>
        <v>24253.800000000003</v>
      </c>
      <c r="F63" s="133">
        <f>SUM(G63:G63)</f>
        <v>1585.05</v>
      </c>
      <c r="G63" s="130">
        <f t="shared" ref="G63:H63" si="27">G50+G52+G51</f>
        <v>1585.05</v>
      </c>
      <c r="H63" s="130">
        <f t="shared" si="27"/>
        <v>1948.479</v>
      </c>
      <c r="I63" s="127">
        <f>F63-H63</f>
        <v>-363.42900000000009</v>
      </c>
      <c r="J63" s="128">
        <f>F63/H63*100</f>
        <v>81.348066876779271</v>
      </c>
      <c r="K63" s="128">
        <f>F63/E63*100</f>
        <v>6.5352645770971964</v>
      </c>
      <c r="L63" s="133">
        <f>L50+L52+L51</f>
        <v>1373.8319999999999</v>
      </c>
      <c r="M63" s="127">
        <f>F63-L63</f>
        <v>211.21800000000007</v>
      </c>
      <c r="N63" s="128">
        <f>F63/L63*100</f>
        <v>115.3743689184704</v>
      </c>
    </row>
    <row r="64" spans="1:18" s="8" customFormat="1" ht="23.25" x14ac:dyDescent="0.25">
      <c r="A64" s="14"/>
      <c r="B64" s="45"/>
      <c r="C64" s="17"/>
      <c r="D64" s="130"/>
      <c r="E64" s="130"/>
      <c r="F64" s="133"/>
      <c r="G64" s="130"/>
      <c r="H64" s="130"/>
      <c r="I64" s="127"/>
      <c r="J64" s="128"/>
      <c r="K64" s="128"/>
      <c r="L64" s="133"/>
      <c r="M64" s="127"/>
      <c r="N64" s="128"/>
    </row>
    <row r="65" spans="1:19" s="162" customFormat="1" ht="23.25" x14ac:dyDescent="0.3">
      <c r="A65" s="155"/>
      <c r="B65" s="156" t="s">
        <v>30</v>
      </c>
      <c r="C65" s="157"/>
      <c r="D65" s="158">
        <f>D58+D47</f>
        <v>4911539.4850000003</v>
      </c>
      <c r="E65" s="158">
        <f>E58+E47</f>
        <v>5675161.9850000003</v>
      </c>
      <c r="F65" s="158">
        <f>SUM(G65:G65)</f>
        <v>469140.27699999989</v>
      </c>
      <c r="G65" s="158">
        <f>G58+G47</f>
        <v>469140.27699999989</v>
      </c>
      <c r="H65" s="158">
        <f>H58+H47</f>
        <v>449818.8600000001</v>
      </c>
      <c r="I65" s="159">
        <f>F65-H65</f>
        <v>19321.416999999783</v>
      </c>
      <c r="J65" s="160">
        <f>F65/H65*100</f>
        <v>104.29537725474644</v>
      </c>
      <c r="K65" s="160">
        <f>F65/E65*100</f>
        <v>8.2665530647404051</v>
      </c>
      <c r="L65" s="158">
        <f>L58+L47</f>
        <v>373217.95900000003</v>
      </c>
      <c r="M65" s="159">
        <f>F65-L65</f>
        <v>95922.317999999854</v>
      </c>
      <c r="N65" s="160">
        <f>F65/L65*100</f>
        <v>125.70142076148052</v>
      </c>
      <c r="O65" s="158">
        <v>373217.95900000003</v>
      </c>
      <c r="P65" s="161">
        <f>O65-L65</f>
        <v>0</v>
      </c>
      <c r="S65" s="161">
        <f>2708373.649-H65</f>
        <v>2258554.7889999999</v>
      </c>
    </row>
    <row r="66" spans="1:19" s="10" customFormat="1" ht="20.25" x14ac:dyDescent="0.25">
      <c r="A66" s="189" t="s">
        <v>10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1"/>
    </row>
    <row r="67" spans="1:19" s="61" customFormat="1" ht="23.25" x14ac:dyDescent="0.3">
      <c r="A67" s="24">
        <v>1</v>
      </c>
      <c r="B67" s="60" t="s">
        <v>13</v>
      </c>
      <c r="C67" s="25" t="s">
        <v>22</v>
      </c>
      <c r="D67" s="129">
        <f>D68+D69</f>
        <v>74276.903999999995</v>
      </c>
      <c r="E67" s="129">
        <f t="shared" ref="E67" si="28">D67</f>
        <v>74276.903999999995</v>
      </c>
      <c r="F67" s="120">
        <f t="shared" ref="F67:F79" si="29">SUM(G67:G67)</f>
        <v>12864.638999999999</v>
      </c>
      <c r="G67" s="119">
        <f t="shared" ref="G67:H67" si="30">G68+G69</f>
        <v>12864.638999999999</v>
      </c>
      <c r="H67" s="121">
        <f t="shared" si="30"/>
        <v>6189.7420000000002</v>
      </c>
      <c r="I67" s="122">
        <f t="shared" ref="I67:I79" si="31">F67-H67</f>
        <v>6674.896999999999</v>
      </c>
      <c r="J67" s="123">
        <f>F67/H67*100</f>
        <v>207.83804882335969</v>
      </c>
      <c r="K67" s="123">
        <f>F67/E67*100</f>
        <v>17.319837401946639</v>
      </c>
      <c r="L67" s="120">
        <f t="shared" ref="L67" si="32">L68+L69</f>
        <v>6852.4160000000002</v>
      </c>
      <c r="M67" s="122">
        <f>F67-L67</f>
        <v>6012.222999999999</v>
      </c>
      <c r="N67" s="123">
        <f>F67/L67*100</f>
        <v>187.73873331683305</v>
      </c>
    </row>
    <row r="68" spans="1:19" s="64" customFormat="1" ht="39" x14ac:dyDescent="0.3">
      <c r="A68" s="42" t="s">
        <v>117</v>
      </c>
      <c r="B68" s="105" t="s">
        <v>113</v>
      </c>
      <c r="C68" s="17" t="s">
        <v>114</v>
      </c>
      <c r="D68" s="130">
        <v>74276.903999999995</v>
      </c>
      <c r="E68" s="130">
        <v>74276.903999999995</v>
      </c>
      <c r="F68" s="125">
        <f t="shared" si="29"/>
        <v>9648.0709999999999</v>
      </c>
      <c r="G68" s="124">
        <v>9648.0709999999999</v>
      </c>
      <c r="H68" s="126">
        <v>6189.7420000000002</v>
      </c>
      <c r="I68" s="127">
        <f t="shared" si="31"/>
        <v>3458.3289999999997</v>
      </c>
      <c r="J68" s="128">
        <f>F68/H68*100</f>
        <v>155.87194102759048</v>
      </c>
      <c r="K68" s="128">
        <f>F68/E68*100</f>
        <v>12.989328418965876</v>
      </c>
      <c r="L68" s="125">
        <v>5371.9639999999999</v>
      </c>
      <c r="M68" s="127">
        <f>F68-L68</f>
        <v>4276.107</v>
      </c>
      <c r="N68" s="128">
        <f>F68/L68*100</f>
        <v>179.60044036035981</v>
      </c>
    </row>
    <row r="69" spans="1:19" s="64" customFormat="1" ht="23.25" x14ac:dyDescent="0.3">
      <c r="A69" s="42" t="s">
        <v>118</v>
      </c>
      <c r="B69" s="105" t="s">
        <v>115</v>
      </c>
      <c r="C69" s="17" t="s">
        <v>116</v>
      </c>
      <c r="D69" s="130"/>
      <c r="E69" s="130"/>
      <c r="F69" s="125">
        <f t="shared" si="29"/>
        <v>3216.5680000000002</v>
      </c>
      <c r="G69" s="124">
        <v>3216.5680000000002</v>
      </c>
      <c r="H69" s="126"/>
      <c r="I69" s="127">
        <f t="shared" si="31"/>
        <v>3216.5680000000002</v>
      </c>
      <c r="J69" s="128"/>
      <c r="K69" s="128"/>
      <c r="L69" s="125">
        <v>1480.452</v>
      </c>
      <c r="M69" s="127">
        <f>F69-L69</f>
        <v>1736.1160000000002</v>
      </c>
      <c r="N69" s="128">
        <f>F69/L69*100</f>
        <v>217.26932045078127</v>
      </c>
    </row>
    <row r="70" spans="1:19" s="61" customFormat="1" ht="32.25" customHeight="1" x14ac:dyDescent="0.3">
      <c r="A70" s="24">
        <v>2</v>
      </c>
      <c r="B70" s="118" t="s">
        <v>34</v>
      </c>
      <c r="C70" s="25" t="s">
        <v>33</v>
      </c>
      <c r="D70" s="129">
        <v>2740</v>
      </c>
      <c r="E70" s="129">
        <v>2740</v>
      </c>
      <c r="F70" s="120">
        <f t="shared" si="29"/>
        <v>102.779</v>
      </c>
      <c r="G70" s="119">
        <v>102.779</v>
      </c>
      <c r="H70" s="121">
        <v>97.69</v>
      </c>
      <c r="I70" s="122">
        <f t="shared" si="31"/>
        <v>5.0889999999999986</v>
      </c>
      <c r="J70" s="123">
        <f>F70/H70*100</f>
        <v>105.20933565359812</v>
      </c>
      <c r="K70" s="123">
        <f>F70/E70*100</f>
        <v>3.7510583941605837</v>
      </c>
      <c r="L70" s="120">
        <v>12.451000000000001</v>
      </c>
      <c r="M70" s="122">
        <f>F70-L70</f>
        <v>90.328000000000003</v>
      </c>
      <c r="N70" s="123">
        <f>F70/L70*100</f>
        <v>825.46783390892301</v>
      </c>
    </row>
    <row r="71" spans="1:19" s="61" customFormat="1" ht="39" x14ac:dyDescent="0.3">
      <c r="A71" s="24">
        <f t="shared" ref="A71:A73" si="33">A70+1</f>
        <v>3</v>
      </c>
      <c r="B71" s="118" t="s">
        <v>85</v>
      </c>
      <c r="C71" s="25">
        <v>21110000</v>
      </c>
      <c r="D71" s="129">
        <v>59</v>
      </c>
      <c r="E71" s="129">
        <v>59</v>
      </c>
      <c r="F71" s="120">
        <f t="shared" si="29"/>
        <v>0</v>
      </c>
      <c r="G71" s="119">
        <v>0</v>
      </c>
      <c r="H71" s="121">
        <v>0</v>
      </c>
      <c r="I71" s="122">
        <f t="shared" si="31"/>
        <v>0</v>
      </c>
      <c r="J71" s="123"/>
      <c r="K71" s="123">
        <f>F71/E71*100</f>
        <v>0</v>
      </c>
      <c r="L71" s="120">
        <v>0</v>
      </c>
      <c r="M71" s="122">
        <f>F71-L71</f>
        <v>0</v>
      </c>
      <c r="N71" s="123"/>
    </row>
    <row r="72" spans="1:19" s="61" customFormat="1" ht="58.5" x14ac:dyDescent="0.3">
      <c r="A72" s="24">
        <f t="shared" si="33"/>
        <v>4</v>
      </c>
      <c r="B72" s="60" t="s">
        <v>27</v>
      </c>
      <c r="C72" s="25" t="s">
        <v>26</v>
      </c>
      <c r="D72" s="129">
        <v>45</v>
      </c>
      <c r="E72" s="129">
        <v>45</v>
      </c>
      <c r="F72" s="120">
        <f t="shared" si="29"/>
        <v>14.689</v>
      </c>
      <c r="G72" s="119">
        <v>14.689</v>
      </c>
      <c r="H72" s="121">
        <v>14.6</v>
      </c>
      <c r="I72" s="122">
        <f t="shared" si="31"/>
        <v>8.9000000000000412E-2</v>
      </c>
      <c r="J72" s="123">
        <f>F72/H72*100</f>
        <v>100.60958904109589</v>
      </c>
      <c r="K72" s="123">
        <f>F72/E72*100</f>
        <v>32.642222222222223</v>
      </c>
      <c r="L72" s="120">
        <v>11.72</v>
      </c>
      <c r="M72" s="122">
        <f>F72-L72</f>
        <v>2.9689999999999994</v>
      </c>
      <c r="N72" s="123">
        <f>F72/L72*100</f>
        <v>125.33276450511946</v>
      </c>
    </row>
    <row r="73" spans="1:19" s="32" customFormat="1" ht="31.5" customHeight="1" x14ac:dyDescent="0.3">
      <c r="A73" s="12">
        <f t="shared" si="33"/>
        <v>5</v>
      </c>
      <c r="B73" s="16" t="s">
        <v>11</v>
      </c>
      <c r="C73" s="9"/>
      <c r="D73" s="56">
        <f>SUM(D74:D77)</f>
        <v>64200</v>
      </c>
      <c r="E73" s="56">
        <f>SUM(E74:E77)</f>
        <v>64200</v>
      </c>
      <c r="F73" s="49">
        <f t="shared" si="29"/>
        <v>1553.5920000000001</v>
      </c>
      <c r="G73" s="56">
        <f>SUM(G74:G77)</f>
        <v>1553.5920000000001</v>
      </c>
      <c r="H73" s="56">
        <f>SUM(H74:H77)</f>
        <v>1046.8889999999999</v>
      </c>
      <c r="I73" s="56">
        <f t="shared" si="31"/>
        <v>506.7030000000002</v>
      </c>
      <c r="J73" s="95">
        <f>F73/H73*100</f>
        <v>148.40083332616928</v>
      </c>
      <c r="K73" s="95">
        <f>F73/E73*100</f>
        <v>2.41992523364486</v>
      </c>
      <c r="L73" s="49">
        <f>SUM(L74:L77)</f>
        <v>7157.3879999999999</v>
      </c>
      <c r="M73" s="94">
        <f>F73-L73</f>
        <v>-5603.7960000000003</v>
      </c>
      <c r="N73" s="95">
        <f>F73/L73*100</f>
        <v>21.706130784023447</v>
      </c>
      <c r="O73" s="62"/>
    </row>
    <row r="74" spans="1:19" s="64" customFormat="1" ht="39" x14ac:dyDescent="0.3">
      <c r="A74" s="14" t="s">
        <v>131</v>
      </c>
      <c r="B74" s="105" t="s">
        <v>130</v>
      </c>
      <c r="C74" s="17" t="s">
        <v>66</v>
      </c>
      <c r="D74" s="130"/>
      <c r="E74" s="130"/>
      <c r="F74" s="125">
        <f t="shared" si="29"/>
        <v>0</v>
      </c>
      <c r="G74" s="124">
        <v>0</v>
      </c>
      <c r="H74" s="126">
        <v>0</v>
      </c>
      <c r="I74" s="127">
        <f t="shared" si="31"/>
        <v>0</v>
      </c>
      <c r="J74" s="128"/>
      <c r="K74" s="128"/>
      <c r="L74" s="125">
        <v>0</v>
      </c>
      <c r="M74" s="127">
        <f>F74-L74</f>
        <v>0</v>
      </c>
      <c r="N74" s="128"/>
    </row>
    <row r="75" spans="1:19" s="64" customFormat="1" ht="39" x14ac:dyDescent="0.3">
      <c r="A75" s="14" t="s">
        <v>132</v>
      </c>
      <c r="B75" s="105" t="s">
        <v>147</v>
      </c>
      <c r="C75" s="17" t="s">
        <v>47</v>
      </c>
      <c r="D75" s="130"/>
      <c r="E75" s="130"/>
      <c r="F75" s="125">
        <f t="shared" si="29"/>
        <v>505.08499999999998</v>
      </c>
      <c r="G75" s="124">
        <v>505.08499999999998</v>
      </c>
      <c r="H75" s="126">
        <v>0</v>
      </c>
      <c r="I75" s="127">
        <f t="shared" si="31"/>
        <v>505.08499999999998</v>
      </c>
      <c r="J75" s="128"/>
      <c r="K75" s="128"/>
      <c r="L75" s="125">
        <v>12.75</v>
      </c>
      <c r="M75" s="127">
        <f>F75-L75</f>
        <v>492.33499999999998</v>
      </c>
      <c r="N75" s="128">
        <f>F75/L75*100</f>
        <v>3961.4509803921565</v>
      </c>
    </row>
    <row r="76" spans="1:19" s="64" customFormat="1" ht="39" x14ac:dyDescent="0.3">
      <c r="A76" s="14" t="s">
        <v>133</v>
      </c>
      <c r="B76" s="105" t="s">
        <v>39</v>
      </c>
      <c r="C76" s="17" t="s">
        <v>23</v>
      </c>
      <c r="D76" s="130">
        <v>19200</v>
      </c>
      <c r="E76" s="130">
        <v>19200</v>
      </c>
      <c r="F76" s="125">
        <f t="shared" si="29"/>
        <v>0</v>
      </c>
      <c r="G76" s="124">
        <v>0</v>
      </c>
      <c r="H76" s="126">
        <v>0</v>
      </c>
      <c r="I76" s="127">
        <f t="shared" si="31"/>
        <v>0</v>
      </c>
      <c r="J76" s="128"/>
      <c r="K76" s="128">
        <f>F76/E76*100</f>
        <v>0</v>
      </c>
      <c r="L76" s="125">
        <v>3.9</v>
      </c>
      <c r="M76" s="127">
        <f>F76-L76</f>
        <v>-3.9</v>
      </c>
      <c r="N76" s="128"/>
    </row>
    <row r="77" spans="1:19" s="63" customFormat="1" ht="23.25" x14ac:dyDescent="0.3">
      <c r="A77" s="14" t="s">
        <v>134</v>
      </c>
      <c r="B77" s="45" t="s">
        <v>68</v>
      </c>
      <c r="C77" s="17" t="s">
        <v>45</v>
      </c>
      <c r="D77" s="130">
        <v>45000</v>
      </c>
      <c r="E77" s="130">
        <v>45000</v>
      </c>
      <c r="F77" s="133">
        <f t="shared" si="29"/>
        <v>1048.5070000000001</v>
      </c>
      <c r="G77" s="130">
        <v>1048.5070000000001</v>
      </c>
      <c r="H77" s="130">
        <v>1046.8889999999999</v>
      </c>
      <c r="I77" s="127">
        <f t="shared" si="31"/>
        <v>1.6180000000001655</v>
      </c>
      <c r="J77" s="128">
        <f>F77/H77*100</f>
        <v>100.15455315702049</v>
      </c>
      <c r="K77" s="128">
        <f>F77/E77*100</f>
        <v>2.3300155555555557</v>
      </c>
      <c r="L77" s="133">
        <v>7140.7380000000003</v>
      </c>
      <c r="M77" s="127">
        <f>F77-L77</f>
        <v>-6092.2309999999998</v>
      </c>
      <c r="N77" s="128">
        <f>F77/L77*100</f>
        <v>14.683454287217931</v>
      </c>
    </row>
    <row r="78" spans="1:19" s="61" customFormat="1" ht="23.25" x14ac:dyDescent="0.3">
      <c r="A78" s="24">
        <v>6</v>
      </c>
      <c r="B78" s="118" t="s">
        <v>12</v>
      </c>
      <c r="C78" s="25" t="s">
        <v>24</v>
      </c>
      <c r="D78" s="129">
        <v>7550.1</v>
      </c>
      <c r="E78" s="129">
        <v>7550.1</v>
      </c>
      <c r="F78" s="120">
        <f t="shared" si="29"/>
        <v>1846.4469999999999</v>
      </c>
      <c r="G78" s="119">
        <v>1846.4469999999999</v>
      </c>
      <c r="H78" s="121">
        <v>1765</v>
      </c>
      <c r="I78" s="122">
        <f t="shared" si="31"/>
        <v>81.446999999999889</v>
      </c>
      <c r="J78" s="123">
        <f>F78/H78*100</f>
        <v>104.61456090651558</v>
      </c>
      <c r="K78" s="123">
        <f>F78/E78*100</f>
        <v>24.455927736056474</v>
      </c>
      <c r="L78" s="120">
        <v>783.11300000000006</v>
      </c>
      <c r="M78" s="122">
        <f>F78-L78</f>
        <v>1063.3339999999998</v>
      </c>
      <c r="N78" s="123">
        <f>F78/L78*100</f>
        <v>235.78295852578103</v>
      </c>
    </row>
    <row r="79" spans="1:19" s="54" customFormat="1" ht="33.75" customHeight="1" x14ac:dyDescent="0.3">
      <c r="A79" s="52"/>
      <c r="B79" s="87" t="s">
        <v>9</v>
      </c>
      <c r="C79" s="53"/>
      <c r="D79" s="49">
        <f>D67+D70+D72+D74+D75+D76+D77+D78+D71</f>
        <v>148871.00399999999</v>
      </c>
      <c r="E79" s="49">
        <f>E67+E70+E72+E74+E75+E76+E77+E78+E71</f>
        <v>148871.00399999999</v>
      </c>
      <c r="F79" s="49">
        <f t="shared" si="29"/>
        <v>16382.145999999999</v>
      </c>
      <c r="G79" s="49">
        <f t="shared" ref="G79:H79" si="34">G67+G70+G72+G74+G75+G76+G77+G78+G71</f>
        <v>16382.145999999999</v>
      </c>
      <c r="H79" s="49">
        <f t="shared" si="34"/>
        <v>9113.9210000000003</v>
      </c>
      <c r="I79" s="89">
        <f t="shared" si="31"/>
        <v>7268.2249999999985</v>
      </c>
      <c r="J79" s="90">
        <f>F79/H79*100</f>
        <v>179.74860655474188</v>
      </c>
      <c r="K79" s="90">
        <f>F79/E79*100</f>
        <v>11.004255738075093</v>
      </c>
      <c r="L79" s="49">
        <f>L67+L70+L72+L74+L75+L76+L77+L78+L71</f>
        <v>14817.088</v>
      </c>
      <c r="M79" s="89">
        <f>F79-L79</f>
        <v>1565.0579999999991</v>
      </c>
      <c r="N79" s="90">
        <f>F79/L79*100</f>
        <v>110.56252078681045</v>
      </c>
    </row>
    <row r="80" spans="1:19" s="67" customFormat="1" ht="22.5" hidden="1" x14ac:dyDescent="0.3">
      <c r="A80" s="66"/>
      <c r="B80" s="93"/>
      <c r="C80" s="55"/>
      <c r="D80" s="56"/>
      <c r="E80" s="56"/>
      <c r="F80" s="49"/>
      <c r="G80" s="56"/>
      <c r="H80" s="56"/>
      <c r="I80" s="94"/>
      <c r="J80" s="95"/>
      <c r="K80" s="95"/>
      <c r="L80" s="49"/>
      <c r="M80" s="94"/>
      <c r="N80" s="95"/>
    </row>
    <row r="81" spans="1:16" s="67" customFormat="1" ht="22.5" hidden="1" x14ac:dyDescent="0.3">
      <c r="A81" s="66"/>
      <c r="B81" s="153"/>
      <c r="C81" s="55"/>
      <c r="D81" s="56"/>
      <c r="E81" s="56"/>
      <c r="F81" s="49"/>
      <c r="G81" s="56"/>
      <c r="H81" s="56"/>
      <c r="I81" s="94"/>
      <c r="J81" s="95"/>
      <c r="K81" s="95"/>
      <c r="L81" s="49"/>
      <c r="M81" s="94"/>
      <c r="N81" s="95"/>
    </row>
    <row r="82" spans="1:16" s="27" customFormat="1" ht="97.5" x14ac:dyDescent="0.25">
      <c r="A82" s="24">
        <v>1</v>
      </c>
      <c r="B82" s="60" t="s">
        <v>126</v>
      </c>
      <c r="C82" s="25" t="s">
        <v>71</v>
      </c>
      <c r="D82" s="129">
        <v>129236.2</v>
      </c>
      <c r="E82" s="129">
        <v>129236.2</v>
      </c>
      <c r="F82" s="134">
        <f>SUM(G82:G82)</f>
        <v>0</v>
      </c>
      <c r="G82" s="129"/>
      <c r="H82" s="129">
        <v>100000</v>
      </c>
      <c r="I82" s="122">
        <f>F82-H82</f>
        <v>-100000</v>
      </c>
      <c r="J82" s="135"/>
      <c r="K82" s="135">
        <f>F82/E82*100</f>
        <v>0</v>
      </c>
      <c r="L82" s="134">
        <v>0</v>
      </c>
      <c r="M82" s="122">
        <f>F82-L82</f>
        <v>0</v>
      </c>
      <c r="N82" s="123"/>
    </row>
    <row r="83" spans="1:16" s="36" customFormat="1" ht="22.5" hidden="1" x14ac:dyDescent="0.25">
      <c r="A83" s="35"/>
      <c r="B83" s="96"/>
      <c r="C83" s="26"/>
      <c r="D83" s="56"/>
      <c r="E83" s="56"/>
      <c r="F83" s="49"/>
      <c r="G83" s="56"/>
      <c r="H83" s="56"/>
      <c r="I83" s="94"/>
      <c r="J83" s="95"/>
      <c r="K83" s="95"/>
      <c r="L83" s="49"/>
      <c r="M83" s="94"/>
      <c r="N83" s="95"/>
    </row>
    <row r="84" spans="1:16" s="50" customFormat="1" ht="32.25" customHeight="1" x14ac:dyDescent="0.3">
      <c r="A84" s="47"/>
      <c r="B84" s="51" t="s">
        <v>29</v>
      </c>
      <c r="C84" s="53"/>
      <c r="D84" s="49">
        <f>D85+D86</f>
        <v>129236.2</v>
      </c>
      <c r="E84" s="49">
        <f>E85+E86</f>
        <v>129236.2</v>
      </c>
      <c r="F84" s="49">
        <f>SUM(G84:G84)</f>
        <v>0</v>
      </c>
      <c r="G84" s="49">
        <f>G85+G86</f>
        <v>0</v>
      </c>
      <c r="H84" s="49">
        <f>H85+H86</f>
        <v>100000</v>
      </c>
      <c r="I84" s="89">
        <f>F84-H84</f>
        <v>-100000</v>
      </c>
      <c r="J84" s="90"/>
      <c r="K84" s="90">
        <f>F84/E84*100</f>
        <v>0</v>
      </c>
      <c r="L84" s="49">
        <f>L85+L86</f>
        <v>0</v>
      </c>
      <c r="M84" s="89">
        <f>F84-L84</f>
        <v>0</v>
      </c>
      <c r="N84" s="90"/>
    </row>
    <row r="85" spans="1:16" s="8" customFormat="1" ht="32.25" customHeight="1" x14ac:dyDescent="0.25">
      <c r="A85" s="14"/>
      <c r="B85" s="17" t="s">
        <v>101</v>
      </c>
      <c r="C85" s="17"/>
      <c r="D85" s="130">
        <f>D82</f>
        <v>129236.2</v>
      </c>
      <c r="E85" s="130">
        <f>E82</f>
        <v>129236.2</v>
      </c>
      <c r="F85" s="133">
        <f>SUM(G85:G85)</f>
        <v>0</v>
      </c>
      <c r="G85" s="130">
        <f>G82</f>
        <v>0</v>
      </c>
      <c r="H85" s="130">
        <f>H82</f>
        <v>100000</v>
      </c>
      <c r="I85" s="127">
        <f>F85-H85</f>
        <v>-100000</v>
      </c>
      <c r="J85" s="128"/>
      <c r="K85" s="128">
        <f>F85/E85*100</f>
        <v>0</v>
      </c>
      <c r="L85" s="133">
        <f>L82</f>
        <v>0</v>
      </c>
      <c r="M85" s="127">
        <f>F85-L85</f>
        <v>0</v>
      </c>
      <c r="N85" s="128"/>
    </row>
    <row r="86" spans="1:16" s="8" customFormat="1" ht="32.25" customHeight="1" x14ac:dyDescent="0.25">
      <c r="A86" s="14"/>
      <c r="B86" s="173" t="s">
        <v>100</v>
      </c>
      <c r="C86" s="17"/>
      <c r="D86" s="130">
        <v>0</v>
      </c>
      <c r="E86" s="130">
        <v>0</v>
      </c>
      <c r="F86" s="133">
        <f>SUM(G86:G86)</f>
        <v>0</v>
      </c>
      <c r="G86" s="130">
        <v>0</v>
      </c>
      <c r="H86" s="130">
        <v>0</v>
      </c>
      <c r="I86" s="127">
        <f>F86-H86</f>
        <v>0</v>
      </c>
      <c r="J86" s="128"/>
      <c r="K86" s="128"/>
      <c r="L86" s="133">
        <v>0</v>
      </c>
      <c r="M86" s="127">
        <f>F86-L86</f>
        <v>0</v>
      </c>
      <c r="N86" s="128"/>
    </row>
    <row r="87" spans="1:16" s="10" customFormat="1" ht="23.25" x14ac:dyDescent="0.25">
      <c r="A87" s="24"/>
      <c r="B87" s="41"/>
      <c r="C87" s="25"/>
      <c r="D87" s="129"/>
      <c r="E87" s="129"/>
      <c r="F87" s="136"/>
      <c r="G87" s="137"/>
      <c r="H87" s="129"/>
      <c r="I87" s="122"/>
      <c r="J87" s="123"/>
      <c r="K87" s="123"/>
      <c r="L87" s="136"/>
      <c r="M87" s="122"/>
      <c r="N87" s="123"/>
    </row>
    <row r="88" spans="1:16" s="162" customFormat="1" ht="28.5" customHeight="1" x14ac:dyDescent="0.3">
      <c r="A88" s="155"/>
      <c r="B88" s="156" t="s">
        <v>44</v>
      </c>
      <c r="C88" s="163"/>
      <c r="D88" s="158">
        <f>D79+D84</f>
        <v>278107.20399999997</v>
      </c>
      <c r="E88" s="158">
        <f>E79+E84</f>
        <v>278107.20399999997</v>
      </c>
      <c r="F88" s="158">
        <f>SUM(G88:G88)</f>
        <v>16382.145999999999</v>
      </c>
      <c r="G88" s="158">
        <f>G79+G84</f>
        <v>16382.145999999999</v>
      </c>
      <c r="H88" s="158">
        <f>H79+H84</f>
        <v>109113.921</v>
      </c>
      <c r="I88" s="159">
        <f>F88-H88</f>
        <v>-92731.775000000009</v>
      </c>
      <c r="J88" s="160">
        <f>F88/H88*100</f>
        <v>15.013800118135245</v>
      </c>
      <c r="K88" s="160">
        <f>F88/E88*100</f>
        <v>5.8905867105837357</v>
      </c>
      <c r="L88" s="158">
        <f>L79+L84</f>
        <v>14817.088</v>
      </c>
      <c r="M88" s="159">
        <f>F88-L88</f>
        <v>1565.0579999999991</v>
      </c>
      <c r="N88" s="160">
        <f>F88/L88*100</f>
        <v>110.56252078681045</v>
      </c>
      <c r="O88" s="162">
        <v>14817.088</v>
      </c>
      <c r="P88" s="161">
        <f>O88-L88</f>
        <v>0</v>
      </c>
    </row>
    <row r="89" spans="1:16" s="13" customFormat="1" ht="20.25" x14ac:dyDescent="0.25">
      <c r="A89" s="192" t="s">
        <v>43</v>
      </c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4"/>
    </row>
    <row r="90" spans="1:16" s="162" customFormat="1" ht="34.5" customHeight="1" x14ac:dyDescent="0.3">
      <c r="A90" s="164"/>
      <c r="B90" s="156" t="s">
        <v>28</v>
      </c>
      <c r="C90" s="163"/>
      <c r="D90" s="158">
        <f>D47+D79</f>
        <v>5056266.4890000001</v>
      </c>
      <c r="E90" s="158">
        <f>E47+E79</f>
        <v>5056266.4890000001</v>
      </c>
      <c r="F90" s="158">
        <f>SUM(G90:G90)</f>
        <v>425834.97299999988</v>
      </c>
      <c r="G90" s="158">
        <f>G47+G79</f>
        <v>425834.97299999988</v>
      </c>
      <c r="H90" s="158">
        <f>H47+H79</f>
        <v>398881.90200000006</v>
      </c>
      <c r="I90" s="159">
        <f>F90-H90</f>
        <v>26953.070999999822</v>
      </c>
      <c r="J90" s="160">
        <f>F90/H90*100</f>
        <v>106.75715565556038</v>
      </c>
      <c r="K90" s="160">
        <f>F90/E90*100</f>
        <v>8.4219250295927175</v>
      </c>
      <c r="L90" s="158">
        <f>L47+L79</f>
        <v>318356.81500000006</v>
      </c>
      <c r="M90" s="159">
        <f>F90-L90</f>
        <v>107478.15799999982</v>
      </c>
      <c r="N90" s="160">
        <f>F90/L90*100</f>
        <v>133.76028183973375</v>
      </c>
    </row>
    <row r="91" spans="1:16" s="32" customFormat="1" ht="22.5" x14ac:dyDescent="0.3">
      <c r="A91" s="12"/>
      <c r="B91" s="16"/>
      <c r="C91" s="26"/>
      <c r="D91" s="56"/>
      <c r="E91" s="56"/>
      <c r="F91" s="49"/>
      <c r="G91" s="56"/>
      <c r="H91" s="56"/>
      <c r="I91" s="94"/>
      <c r="J91" s="95"/>
      <c r="K91" s="95"/>
      <c r="L91" s="49"/>
      <c r="M91" s="94"/>
      <c r="N91" s="95"/>
    </row>
    <row r="92" spans="1:16" s="50" customFormat="1" ht="28.5" customHeight="1" x14ac:dyDescent="0.3">
      <c r="A92" s="47"/>
      <c r="B92" s="51" t="s">
        <v>29</v>
      </c>
      <c r="C92" s="53"/>
      <c r="D92" s="49">
        <f>D58+D84</f>
        <v>133380.20000000001</v>
      </c>
      <c r="E92" s="49">
        <f>E58+E84</f>
        <v>897002.7</v>
      </c>
      <c r="F92" s="49">
        <f>SUM(G92:G92)</f>
        <v>59687.450000000004</v>
      </c>
      <c r="G92" s="49">
        <f>G58+G84</f>
        <v>59687.450000000004</v>
      </c>
      <c r="H92" s="49">
        <f>H58+H84</f>
        <v>160050.87900000002</v>
      </c>
      <c r="I92" s="89">
        <f>F92-H92</f>
        <v>-100363.429</v>
      </c>
      <c r="J92" s="90">
        <f>F92/H92*100</f>
        <v>37.292797373515207</v>
      </c>
      <c r="K92" s="90">
        <f>F92/E92*100</f>
        <v>6.6540992574492819</v>
      </c>
      <c r="L92" s="49">
        <f>L58+L84</f>
        <v>69678.231999999989</v>
      </c>
      <c r="M92" s="89">
        <f>F92-L92</f>
        <v>-9990.7819999999847</v>
      </c>
      <c r="N92" s="90">
        <f>F92/L92*100</f>
        <v>85.661544914055824</v>
      </c>
    </row>
    <row r="93" spans="1:16" s="57" customFormat="1" ht="28.5" customHeight="1" x14ac:dyDescent="0.3">
      <c r="A93" s="166"/>
      <c r="B93" s="58" t="s">
        <v>72</v>
      </c>
      <c r="C93" s="55"/>
      <c r="D93" s="56">
        <f t="shared" ref="D93:E93" si="35">D94+D95</f>
        <v>133380.20000000001</v>
      </c>
      <c r="E93" s="56">
        <f t="shared" si="35"/>
        <v>897002.7</v>
      </c>
      <c r="F93" s="49">
        <f>SUM(G93:G93)</f>
        <v>59687.450000000004</v>
      </c>
      <c r="G93" s="56">
        <f t="shared" ref="G93:H93" si="36">G94+G95</f>
        <v>59687.450000000004</v>
      </c>
      <c r="H93" s="56">
        <f t="shared" si="36"/>
        <v>160050.87899999999</v>
      </c>
      <c r="I93" s="94">
        <f>F93-H93</f>
        <v>-100363.42899999997</v>
      </c>
      <c r="J93" s="95">
        <f>F93/H93*100</f>
        <v>37.292797373515214</v>
      </c>
      <c r="K93" s="95">
        <f>F93/E93*100</f>
        <v>6.6540992574492819</v>
      </c>
      <c r="L93" s="49">
        <f t="shared" ref="L93" si="37">L94+L95</f>
        <v>67261.531999999992</v>
      </c>
      <c r="M93" s="94">
        <f>F93-L93</f>
        <v>-7574.0819999999876</v>
      </c>
      <c r="N93" s="95">
        <f>F93/L93*100</f>
        <v>88.739355505610561</v>
      </c>
    </row>
    <row r="94" spans="1:16" s="169" customFormat="1" ht="28.5" customHeight="1" x14ac:dyDescent="0.35">
      <c r="A94" s="167"/>
      <c r="B94" s="168" t="s">
        <v>101</v>
      </c>
      <c r="C94" s="168"/>
      <c r="D94" s="130">
        <f>D62+D85</f>
        <v>129236.2</v>
      </c>
      <c r="E94" s="130">
        <f>E62+E85</f>
        <v>872748.89999999991</v>
      </c>
      <c r="F94" s="133">
        <f>SUM(G94:G94)</f>
        <v>58102.400000000001</v>
      </c>
      <c r="G94" s="130">
        <f>G62+G85</f>
        <v>58102.400000000001</v>
      </c>
      <c r="H94" s="130">
        <f>H62+H85</f>
        <v>158102.39999999999</v>
      </c>
      <c r="I94" s="127">
        <f>F94-H94</f>
        <v>-100000</v>
      </c>
      <c r="J94" s="128">
        <f>F94/H94*100</f>
        <v>36.749853259659567</v>
      </c>
      <c r="K94" s="128">
        <f>F94/E94*100</f>
        <v>6.6574016879310891</v>
      </c>
      <c r="L94" s="133">
        <f>L62+L85</f>
        <v>65887.7</v>
      </c>
      <c r="M94" s="127">
        <f>F94-L94</f>
        <v>-7785.2999999999956</v>
      </c>
      <c r="N94" s="128">
        <f>F94/L94*100</f>
        <v>88.183985781868245</v>
      </c>
    </row>
    <row r="95" spans="1:16" s="169" customFormat="1" ht="28.5" customHeight="1" x14ac:dyDescent="0.35">
      <c r="A95" s="167"/>
      <c r="B95" s="168" t="s">
        <v>100</v>
      </c>
      <c r="C95" s="168"/>
      <c r="D95" s="130">
        <f>D86+D63</f>
        <v>4144</v>
      </c>
      <c r="E95" s="130">
        <f>E86+E63</f>
        <v>24253.800000000003</v>
      </c>
      <c r="F95" s="133">
        <f>SUM(G95:G95)</f>
        <v>1585.05</v>
      </c>
      <c r="G95" s="130">
        <f>G86+G63</f>
        <v>1585.05</v>
      </c>
      <c r="H95" s="130">
        <f>H86+H63</f>
        <v>1948.479</v>
      </c>
      <c r="I95" s="127">
        <f>F95-H95</f>
        <v>-363.42900000000009</v>
      </c>
      <c r="J95" s="128">
        <f>F95/H95*100</f>
        <v>81.348066876779271</v>
      </c>
      <c r="K95" s="128">
        <f>F95/E95*100</f>
        <v>6.5352645770971964</v>
      </c>
      <c r="L95" s="133">
        <f>L86+L63</f>
        <v>1373.8319999999999</v>
      </c>
      <c r="M95" s="127">
        <f>F95-L95</f>
        <v>211.21800000000007</v>
      </c>
      <c r="N95" s="128">
        <f>F95/L95*100</f>
        <v>115.3743689184704</v>
      </c>
    </row>
    <row r="96" spans="1:16" s="8" customFormat="1" ht="23.25" x14ac:dyDescent="0.25">
      <c r="A96" s="28"/>
      <c r="B96" s="45"/>
      <c r="C96" s="17"/>
      <c r="D96" s="130"/>
      <c r="E96" s="130"/>
      <c r="F96" s="133"/>
      <c r="G96" s="130"/>
      <c r="H96" s="130"/>
      <c r="I96" s="127"/>
      <c r="J96" s="128"/>
      <c r="K96" s="128"/>
      <c r="L96" s="133"/>
      <c r="M96" s="127"/>
      <c r="N96" s="128"/>
    </row>
    <row r="97" spans="1:16" s="162" customFormat="1" ht="46.5" x14ac:dyDescent="0.3">
      <c r="A97" s="164"/>
      <c r="B97" s="156" t="s">
        <v>140</v>
      </c>
      <c r="C97" s="163"/>
      <c r="D97" s="158">
        <f>D90+D92</f>
        <v>5189646.6890000002</v>
      </c>
      <c r="E97" s="158">
        <f>E90+E92</f>
        <v>5953269.1890000002</v>
      </c>
      <c r="F97" s="158">
        <f>SUM(G97:G97)</f>
        <v>485522.42299999989</v>
      </c>
      <c r="G97" s="158">
        <f>G90+G92</f>
        <v>485522.42299999989</v>
      </c>
      <c r="H97" s="158">
        <f>H90+H92</f>
        <v>558932.78100000008</v>
      </c>
      <c r="I97" s="159">
        <f>F97-H97</f>
        <v>-73410.358000000182</v>
      </c>
      <c r="J97" s="160">
        <f>F97/H97*100</f>
        <v>86.865977359807033</v>
      </c>
      <c r="K97" s="160">
        <f>F97/E97*100</f>
        <v>8.1555597031814298</v>
      </c>
      <c r="L97" s="158">
        <f>L90+L92</f>
        <v>388035.04700000002</v>
      </c>
      <c r="M97" s="159">
        <f>F97-L97</f>
        <v>97487.375999999873</v>
      </c>
      <c r="N97" s="160">
        <f>F97/L97*100</f>
        <v>125.12334304689747</v>
      </c>
      <c r="O97" s="158">
        <v>388035.04700000002</v>
      </c>
      <c r="P97" s="158">
        <f>O97-L97</f>
        <v>0</v>
      </c>
    </row>
    <row r="98" spans="1:16" s="15" customFormat="1" ht="3.75" customHeight="1" x14ac:dyDescent="0.3">
      <c r="A98" s="37"/>
      <c r="B98" s="38"/>
      <c r="C98" s="39"/>
      <c r="D98" s="39"/>
      <c r="E98" s="40"/>
      <c r="F98" s="104"/>
      <c r="G98" s="40"/>
      <c r="H98" s="40"/>
      <c r="I98" s="97"/>
      <c r="J98" s="98"/>
      <c r="K98" s="98"/>
      <c r="L98" s="104"/>
      <c r="M98" s="97"/>
      <c r="N98" s="98"/>
    </row>
    <row r="99" spans="1:16" s="15" customFormat="1" ht="50.25" customHeight="1" x14ac:dyDescent="0.4">
      <c r="A99" s="37"/>
      <c r="B99" s="22" t="s">
        <v>166</v>
      </c>
      <c r="C99" s="22"/>
      <c r="D99" s="22"/>
      <c r="E99" s="22"/>
      <c r="F99" s="22" t="s">
        <v>167</v>
      </c>
      <c r="G99" s="22"/>
      <c r="H99" s="40"/>
      <c r="I99" s="97"/>
      <c r="J99" s="98"/>
      <c r="K99" s="98"/>
      <c r="L99" s="22"/>
      <c r="M99" s="97"/>
      <c r="N99" s="98"/>
    </row>
    <row r="100" spans="1:16" s="8" customFormat="1" ht="18" customHeight="1" x14ac:dyDescent="0.45">
      <c r="A100" s="6"/>
      <c r="B100" s="31" t="s">
        <v>54</v>
      </c>
      <c r="C100" s="19"/>
      <c r="D100" s="19"/>
      <c r="E100" s="19"/>
      <c r="F100" s="21"/>
      <c r="G100" s="21"/>
      <c r="H100" s="7"/>
      <c r="I100" s="99"/>
      <c r="J100" s="100"/>
      <c r="K100" s="100"/>
      <c r="L100" s="21"/>
      <c r="M100" s="99"/>
      <c r="N100" s="100"/>
    </row>
    <row r="101" spans="1:16" s="8" customFormat="1" ht="30.75" x14ac:dyDescent="0.45">
      <c r="A101" s="6"/>
      <c r="B101" s="19"/>
      <c r="C101" s="19"/>
      <c r="D101" s="19"/>
      <c r="E101" s="143"/>
      <c r="F101" s="59"/>
      <c r="G101" s="21"/>
      <c r="H101" s="7"/>
      <c r="I101" s="99"/>
      <c r="J101" s="100"/>
      <c r="K101" s="100"/>
      <c r="L101" s="59"/>
      <c r="M101" s="99"/>
      <c r="N101" s="100"/>
    </row>
    <row r="102" spans="1:16" s="4" customFormat="1" ht="30.75" hidden="1" x14ac:dyDescent="0.45">
      <c r="A102" s="29"/>
      <c r="B102" s="19"/>
      <c r="C102" s="19"/>
      <c r="D102" s="115">
        <v>5189646.6890000002</v>
      </c>
      <c r="E102" s="115">
        <v>5953269.1890000002</v>
      </c>
      <c r="F102" s="65">
        <v>485522.42300000001</v>
      </c>
      <c r="G102" s="116"/>
      <c r="H102" s="65">
        <v>558932.78099999996</v>
      </c>
      <c r="I102" s="5"/>
      <c r="J102" s="5"/>
      <c r="K102" s="5"/>
      <c r="L102" s="65"/>
      <c r="M102" s="5"/>
    </row>
    <row r="103" spans="1:16" ht="12" hidden="1" customHeight="1" x14ac:dyDescent="0.45">
      <c r="B103" s="31"/>
      <c r="C103" s="21"/>
      <c r="D103" s="21"/>
      <c r="E103" s="21"/>
      <c r="F103" s="59"/>
      <c r="G103" s="21"/>
      <c r="L103" s="59"/>
    </row>
    <row r="104" spans="1:16" s="2" customFormat="1" ht="30.75" hidden="1" customHeight="1" x14ac:dyDescent="0.45">
      <c r="A104" s="30"/>
      <c r="B104" s="19"/>
      <c r="C104" s="19"/>
      <c r="D104" s="19"/>
      <c r="E104" s="19"/>
      <c r="F104" s="59"/>
      <c r="G104" s="21"/>
      <c r="I104" s="152"/>
      <c r="J104" s="152"/>
      <c r="K104" s="152"/>
      <c r="L104" s="59"/>
      <c r="M104" s="152"/>
    </row>
    <row r="105" spans="1:16" s="2" customFormat="1" ht="30.75" hidden="1" customHeight="1" x14ac:dyDescent="0.45">
      <c r="A105" s="30"/>
      <c r="B105" s="19"/>
      <c r="C105" s="19"/>
      <c r="D105" s="19"/>
      <c r="E105" s="19"/>
      <c r="F105" s="59"/>
      <c r="G105" s="21"/>
      <c r="I105" s="152"/>
      <c r="J105" s="152"/>
      <c r="K105" s="152"/>
      <c r="L105" s="59"/>
      <c r="M105" s="152"/>
    </row>
    <row r="106" spans="1:16" s="2" customFormat="1" ht="16.5" hidden="1" customHeight="1" x14ac:dyDescent="0.45">
      <c r="A106" s="30"/>
      <c r="B106" s="31"/>
      <c r="C106" s="21"/>
      <c r="D106" s="21"/>
      <c r="E106" s="21"/>
      <c r="F106" s="59"/>
      <c r="G106" s="21"/>
      <c r="I106" s="152"/>
      <c r="J106" s="152"/>
      <c r="K106" s="152"/>
      <c r="L106" s="59"/>
      <c r="M106" s="152"/>
    </row>
    <row r="107" spans="1:16" ht="18.75" hidden="1" x14ac:dyDescent="0.3">
      <c r="B107" s="29"/>
      <c r="D107" s="115">
        <f>D102-D97</f>
        <v>0</v>
      </c>
      <c r="E107" s="115">
        <f>E102-E97</f>
        <v>0</v>
      </c>
      <c r="F107" s="115">
        <f>F102-F97</f>
        <v>0</v>
      </c>
      <c r="G107" s="33"/>
      <c r="H107" s="115">
        <f>H102-H97</f>
        <v>0</v>
      </c>
      <c r="I107" s="177" t="s">
        <v>51</v>
      </c>
      <c r="J107" s="177"/>
      <c r="L107" s="115"/>
    </row>
    <row r="108" spans="1:16" ht="18.75" hidden="1" x14ac:dyDescent="0.3">
      <c r="B108" s="29"/>
      <c r="H108" s="117"/>
      <c r="I108" s="152"/>
      <c r="J108" s="152"/>
    </row>
    <row r="109" spans="1:16" ht="18.75" hidden="1" x14ac:dyDescent="0.3">
      <c r="B109" s="4"/>
      <c r="C109" s="3"/>
      <c r="D109" s="3"/>
      <c r="E109" s="116">
        <v>4242798.9189999998</v>
      </c>
      <c r="F109" s="116"/>
      <c r="I109" s="177" t="s">
        <v>52</v>
      </c>
      <c r="J109" s="177"/>
      <c r="L109" s="116"/>
    </row>
    <row r="110" spans="1:16" ht="18.75" hidden="1" x14ac:dyDescent="0.3">
      <c r="B110" s="4"/>
      <c r="C110" s="3"/>
      <c r="D110" s="3"/>
      <c r="E110" s="3"/>
      <c r="F110" s="3"/>
      <c r="I110" s="152"/>
      <c r="J110" s="152"/>
      <c r="L110" s="3"/>
    </row>
    <row r="111" spans="1:16" ht="22.5" hidden="1" x14ac:dyDescent="0.3">
      <c r="B111" s="4"/>
      <c r="C111" s="3"/>
      <c r="D111" s="3"/>
      <c r="E111" s="144"/>
      <c r="F111" s="144"/>
      <c r="I111" s="177" t="s">
        <v>53</v>
      </c>
      <c r="J111" s="177"/>
      <c r="L111" s="144"/>
    </row>
    <row r="112" spans="1:16" ht="18.75" hidden="1" x14ac:dyDescent="0.3">
      <c r="B112" s="4"/>
      <c r="C112" s="3"/>
      <c r="D112" s="3"/>
      <c r="E112" s="3"/>
      <c r="I112" s="152"/>
      <c r="J112" s="152"/>
    </row>
    <row r="113" spans="2:39" ht="18.75" x14ac:dyDescent="0.3">
      <c r="B113" s="4"/>
      <c r="C113" s="3"/>
      <c r="D113" s="3"/>
      <c r="E113" s="3"/>
    </row>
    <row r="114" spans="2:39" ht="18.75" x14ac:dyDescent="0.3">
      <c r="B114" s="146"/>
      <c r="C114" s="3"/>
      <c r="D114" s="3"/>
      <c r="E114" s="3"/>
    </row>
    <row r="115" spans="2:39" ht="18.75" x14ac:dyDescent="0.3">
      <c r="B115" s="4"/>
      <c r="C115" s="3"/>
      <c r="D115" s="3"/>
      <c r="E115" s="3"/>
    </row>
    <row r="116" spans="2:39" s="20" customFormat="1" ht="18.75" x14ac:dyDescent="0.3">
      <c r="B116" s="4"/>
      <c r="C116" s="3"/>
      <c r="D116" s="3"/>
      <c r="E116" s="3"/>
      <c r="F116" s="33"/>
      <c r="G116" s="3"/>
      <c r="H116" s="3"/>
      <c r="I116" s="1"/>
      <c r="J116" s="1"/>
      <c r="K116" s="1"/>
      <c r="L116" s="3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2:39" s="20" customFormat="1" ht="18.75" x14ac:dyDescent="0.3">
      <c r="B117" s="4"/>
      <c r="C117" s="3"/>
      <c r="D117" s="3"/>
      <c r="E117" s="116"/>
      <c r="F117" s="147"/>
      <c r="G117" s="3"/>
      <c r="H117" s="3"/>
      <c r="I117" s="1"/>
      <c r="J117" s="1"/>
      <c r="K117" s="1"/>
      <c r="L117" s="147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2:39" s="20" customFormat="1" ht="18.75" x14ac:dyDescent="0.3">
      <c r="B118" s="4"/>
      <c r="C118" s="3"/>
      <c r="D118" s="148"/>
      <c r="E118" s="3"/>
      <c r="F118" s="33"/>
      <c r="G118" s="3"/>
      <c r="H118" s="3"/>
      <c r="I118" s="1"/>
      <c r="J118" s="1"/>
      <c r="K118" s="1"/>
      <c r="L118" s="3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2:39" s="20" customFormat="1" ht="18.75" x14ac:dyDescent="0.3">
      <c r="B119" s="4"/>
      <c r="C119" s="3"/>
      <c r="D119" s="3"/>
      <c r="E119" s="3"/>
      <c r="F119" s="33"/>
      <c r="G119" s="3"/>
      <c r="H119" s="3"/>
      <c r="I119" s="1"/>
      <c r="J119" s="1"/>
      <c r="K119" s="1"/>
      <c r="L119" s="3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2:39" s="20" customFormat="1" ht="22.5" x14ac:dyDescent="0.3">
      <c r="B120" s="4"/>
      <c r="C120" s="3"/>
      <c r="D120" s="145"/>
      <c r="E120" s="3"/>
      <c r="F120" s="33"/>
      <c r="G120" s="3"/>
      <c r="H120" s="3"/>
      <c r="I120" s="1"/>
      <c r="J120" s="1"/>
      <c r="K120" s="1"/>
      <c r="L120" s="3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2:39" s="20" customFormat="1" ht="18.75" x14ac:dyDescent="0.3">
      <c r="B121" s="4"/>
      <c r="C121" s="3"/>
      <c r="D121" s="3"/>
      <c r="E121" s="3"/>
      <c r="F121" s="147"/>
      <c r="G121" s="3"/>
      <c r="H121" s="3"/>
      <c r="I121" s="1"/>
      <c r="J121" s="1"/>
      <c r="K121" s="1"/>
      <c r="L121" s="147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2:39" s="20" customFormat="1" ht="18.75" x14ac:dyDescent="0.3">
      <c r="B122" s="4"/>
      <c r="C122" s="3"/>
      <c r="D122" s="3"/>
      <c r="E122" s="3"/>
      <c r="F122" s="33"/>
      <c r="G122" s="3"/>
      <c r="H122" s="3"/>
      <c r="I122" s="1"/>
      <c r="J122" s="1"/>
      <c r="K122" s="1"/>
      <c r="L122" s="3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2:39" s="20" customFormat="1" ht="18.75" x14ac:dyDescent="0.3">
      <c r="B123" s="4"/>
      <c r="C123" s="3"/>
      <c r="D123" s="3"/>
      <c r="E123" s="3"/>
      <c r="F123" s="33"/>
      <c r="G123" s="3"/>
      <c r="H123" s="3"/>
      <c r="I123" s="1"/>
      <c r="J123" s="1"/>
      <c r="K123" s="1"/>
      <c r="L123" s="3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2:39" s="20" customFormat="1" ht="18.75" x14ac:dyDescent="0.3">
      <c r="B124" s="29"/>
      <c r="F124" s="33"/>
      <c r="G124" s="3"/>
      <c r="H124" s="3"/>
      <c r="I124" s="1"/>
      <c r="J124" s="1"/>
      <c r="K124" s="1"/>
      <c r="L124" s="33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2:39" s="20" customFormat="1" ht="18.75" x14ac:dyDescent="0.3">
      <c r="B125" s="29"/>
      <c r="F125" s="33"/>
      <c r="G125" s="3"/>
      <c r="H125" s="3"/>
      <c r="I125" s="1"/>
      <c r="J125" s="1"/>
      <c r="K125" s="1"/>
      <c r="L125" s="33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</sheetData>
  <mergeCells count="22">
    <mergeCell ref="G3:G4"/>
    <mergeCell ref="A6:N6"/>
    <mergeCell ref="A66:N66"/>
    <mergeCell ref="A89:N89"/>
    <mergeCell ref="B3:B4"/>
    <mergeCell ref="C3:C4"/>
    <mergeCell ref="D3:D4"/>
    <mergeCell ref="E3:E4"/>
    <mergeCell ref="F3:F4"/>
    <mergeCell ref="I109:J109"/>
    <mergeCell ref="I111:J111"/>
    <mergeCell ref="C21:C23"/>
    <mergeCell ref="A1:N1"/>
    <mergeCell ref="I107:J107"/>
    <mergeCell ref="N3:N4"/>
    <mergeCell ref="H3:H4"/>
    <mergeCell ref="I3:I4"/>
    <mergeCell ref="J3:J4"/>
    <mergeCell ref="K3:K4"/>
    <mergeCell ref="L3:L4"/>
    <mergeCell ref="M3:M4"/>
    <mergeCell ref="A3:A4"/>
  </mergeCells>
  <printOptions horizontalCentered="1"/>
  <pageMargins left="0.39370078740157483" right="0" top="0" bottom="0" header="0.23622047244094491" footer="0.11811023622047245"/>
  <pageSetup paperSize="8" scale="70" fitToHeight="6" orientation="landscape" horizontalDpi="300" verticalDpi="300" r:id="rId1"/>
  <headerFooter alignWithMargins="0"/>
  <rowBreaks count="1" manualBreakCount="1">
    <brk id="72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'2023'!Заголовки_для_печати</vt:lpstr>
      <vt:lpstr>'2023'!Область_печати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2023-02-21T10:02:14Z</cp:lastPrinted>
  <dcterms:created xsi:type="dcterms:W3CDTF">1996-10-08T23:32:33Z</dcterms:created>
  <dcterms:modified xsi:type="dcterms:W3CDTF">2023-02-21T10:02:32Z</dcterms:modified>
</cp:coreProperties>
</file>